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tiakshevaea\Desktop\Тендеры\_Подготовительные работы_Метровагонмаш, корп.1 Секц.1,2\2. Документация_Подготовительные _Метровагонмаш, корп.1 Секц.1,2\КИТД_Подготовительные Метровагонмаш\"/>
    </mc:Choice>
  </mc:AlternateContent>
  <xr:revisionPtr revIDLastSave="0" documentId="8_{1A871A5F-47F5-4021-BB42-0F5A12E2D4D7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ТКП" sheetId="4" r:id="rId1"/>
  </sheets>
  <definedNames>
    <definedName name="_xlnm._FilterDatabase" localSheetId="0" hidden="1">ТКП!$A$10:$N$156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4" i="4" l="1"/>
  <c r="K133" i="4"/>
  <c r="K131" i="4"/>
  <c r="K130" i="4"/>
  <c r="K129" i="4"/>
  <c r="K128" i="4"/>
  <c r="K127" i="4"/>
  <c r="K126" i="4"/>
  <c r="L126" i="4" s="1"/>
  <c r="K125" i="4"/>
  <c r="K124" i="4"/>
  <c r="K123" i="4"/>
  <c r="K119" i="4"/>
  <c r="K118" i="4"/>
  <c r="K117" i="4"/>
  <c r="K116" i="4"/>
  <c r="J115" i="4"/>
  <c r="G114" i="4" s="1"/>
  <c r="J114" i="4" s="1"/>
  <c r="K114" i="4"/>
  <c r="J113" i="4"/>
  <c r="J112" i="4"/>
  <c r="K111" i="4"/>
  <c r="J110" i="4"/>
  <c r="K109" i="4"/>
  <c r="J108" i="4"/>
  <c r="K107" i="4"/>
  <c r="J106" i="4"/>
  <c r="K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K90" i="4"/>
  <c r="J89" i="4"/>
  <c r="J88" i="4"/>
  <c r="J87" i="4"/>
  <c r="J86" i="4"/>
  <c r="J85" i="4"/>
  <c r="J84" i="4"/>
  <c r="J83" i="4"/>
  <c r="K82" i="4"/>
  <c r="K80" i="4"/>
  <c r="K79" i="4"/>
  <c r="K78" i="4"/>
  <c r="K77" i="4"/>
  <c r="J76" i="4"/>
  <c r="K75" i="4"/>
  <c r="J74" i="4"/>
  <c r="G73" i="4" s="1"/>
  <c r="K73" i="4"/>
  <c r="J72" i="4"/>
  <c r="J71" i="4"/>
  <c r="J70" i="4"/>
  <c r="J69" i="4"/>
  <c r="K68" i="4"/>
  <c r="J67" i="4"/>
  <c r="J66" i="4"/>
  <c r="J65" i="4"/>
  <c r="K64" i="4"/>
  <c r="J63" i="4"/>
  <c r="K62" i="4"/>
  <c r="J62" i="4"/>
  <c r="J61" i="4"/>
  <c r="K60" i="4"/>
  <c r="J59" i="4"/>
  <c r="K58" i="4"/>
  <c r="J55" i="4"/>
  <c r="K54" i="4"/>
  <c r="K52" i="4"/>
  <c r="J51" i="4"/>
  <c r="K50" i="4"/>
  <c r="J49" i="4"/>
  <c r="K48" i="4"/>
  <c r="J48" i="4"/>
  <c r="K47" i="4"/>
  <c r="K46" i="4"/>
  <c r="K45" i="4"/>
  <c r="K43" i="4"/>
  <c r="J42" i="4"/>
  <c r="K41" i="4"/>
  <c r="J40" i="4"/>
  <c r="G39" i="4" s="1"/>
  <c r="K39" i="4"/>
  <c r="K38" i="4"/>
  <c r="K37" i="4"/>
  <c r="K36" i="4"/>
  <c r="K34" i="4"/>
  <c r="J33" i="4"/>
  <c r="K32" i="4"/>
  <c r="J30" i="4"/>
  <c r="K29" i="4"/>
  <c r="K28" i="4"/>
  <c r="J27" i="4"/>
  <c r="J26" i="4"/>
  <c r="K25" i="4"/>
  <c r="J24" i="4"/>
  <c r="J23" i="4"/>
  <c r="K22" i="4"/>
  <c r="K21" i="4"/>
  <c r="J20" i="4"/>
  <c r="K19" i="4"/>
  <c r="J18" i="4"/>
  <c r="K17" i="4"/>
  <c r="K16" i="4"/>
  <c r="K15" i="4"/>
  <c r="K14" i="4"/>
  <c r="L134" i="4"/>
  <c r="I134" i="4"/>
  <c r="L133" i="4"/>
  <c r="I133" i="4"/>
  <c r="J132" i="4"/>
  <c r="L131" i="4"/>
  <c r="I131" i="4"/>
  <c r="L130" i="4"/>
  <c r="I130" i="4"/>
  <c r="L129" i="4"/>
  <c r="I129" i="4"/>
  <c r="L128" i="4"/>
  <c r="I128" i="4"/>
  <c r="L127" i="4"/>
  <c r="I127" i="4"/>
  <c r="I126" i="4"/>
  <c r="L125" i="4"/>
  <c r="I125" i="4"/>
  <c r="L124" i="4"/>
  <c r="I124" i="4"/>
  <c r="L123" i="4"/>
  <c r="I123" i="4"/>
  <c r="J122" i="4"/>
  <c r="L119" i="4"/>
  <c r="I119" i="4"/>
  <c r="L118" i="4"/>
  <c r="I118" i="4"/>
  <c r="L117" i="4"/>
  <c r="I117" i="4"/>
  <c r="G109" i="4"/>
  <c r="I109" i="4" s="1"/>
  <c r="G107" i="4"/>
  <c r="J107" i="4" s="1"/>
  <c r="G105" i="4"/>
  <c r="I105" i="4" s="1"/>
  <c r="L80" i="4"/>
  <c r="I80" i="4"/>
  <c r="L79" i="4"/>
  <c r="I79" i="4"/>
  <c r="L78" i="4"/>
  <c r="I78" i="4"/>
  <c r="L77" i="4"/>
  <c r="I77" i="4"/>
  <c r="G75" i="4"/>
  <c r="J75" i="4" s="1"/>
  <c r="G62" i="4"/>
  <c r="G60" i="4"/>
  <c r="I60" i="4" s="1"/>
  <c r="G58" i="4"/>
  <c r="I58" i="4" s="1"/>
  <c r="G54" i="4"/>
  <c r="I54" i="4" s="1"/>
  <c r="K53" i="4"/>
  <c r="L52" i="4"/>
  <c r="I52" i="4"/>
  <c r="G50" i="4"/>
  <c r="J50" i="4" s="1"/>
  <c r="G48" i="4"/>
  <c r="L47" i="4"/>
  <c r="I47" i="4"/>
  <c r="L46" i="4"/>
  <c r="I46" i="4"/>
  <c r="L45" i="4"/>
  <c r="I45" i="4"/>
  <c r="L43" i="4"/>
  <c r="I43" i="4"/>
  <c r="G41" i="4"/>
  <c r="J41" i="4" s="1"/>
  <c r="L38" i="4"/>
  <c r="I38" i="4"/>
  <c r="L37" i="4"/>
  <c r="I37" i="4"/>
  <c r="I36" i="4"/>
  <c r="L34" i="4"/>
  <c r="I34" i="4"/>
  <c r="G32" i="4"/>
  <c r="J32" i="4" s="1"/>
  <c r="G29" i="4"/>
  <c r="J29" i="4" s="1"/>
  <c r="L28" i="4"/>
  <c r="I28" i="4"/>
  <c r="L21" i="4"/>
  <c r="I21" i="4"/>
  <c r="G19" i="4"/>
  <c r="J19" i="4" s="1"/>
  <c r="G17" i="4"/>
  <c r="J17" i="4" s="1"/>
  <c r="L16" i="4"/>
  <c r="I16" i="4"/>
  <c r="L15" i="4"/>
  <c r="I15" i="4"/>
  <c r="L14" i="4"/>
  <c r="I14" i="4"/>
  <c r="I73" i="4" l="1"/>
  <c r="J73" i="4"/>
  <c r="I39" i="4"/>
  <c r="J39" i="4"/>
  <c r="J105" i="4"/>
  <c r="J58" i="4"/>
  <c r="J60" i="4"/>
  <c r="J54" i="4"/>
  <c r="J109" i="4"/>
  <c r="L50" i="4"/>
  <c r="G25" i="4"/>
  <c r="K31" i="4"/>
  <c r="L19" i="4"/>
  <c r="J121" i="4"/>
  <c r="J120" i="4" s="1"/>
  <c r="L75" i="4"/>
  <c r="G111" i="4"/>
  <c r="G64" i="4"/>
  <c r="G68" i="4"/>
  <c r="K13" i="4"/>
  <c r="J44" i="4"/>
  <c r="L48" i="4"/>
  <c r="L44" i="4" s="1"/>
  <c r="K57" i="4"/>
  <c r="G22" i="4"/>
  <c r="L73" i="4"/>
  <c r="K132" i="4"/>
  <c r="K35" i="4"/>
  <c r="G90" i="4"/>
  <c r="I48" i="4"/>
  <c r="G82" i="4"/>
  <c r="J82" i="4" s="1"/>
  <c r="L29" i="4"/>
  <c r="I29" i="4"/>
  <c r="J31" i="4"/>
  <c r="L32" i="4"/>
  <c r="L107" i="4"/>
  <c r="I107" i="4"/>
  <c r="L122" i="4"/>
  <c r="L132" i="4"/>
  <c r="I41" i="4"/>
  <c r="L41" i="4"/>
  <c r="I114" i="4"/>
  <c r="L114" i="4"/>
  <c r="L62" i="4"/>
  <c r="I62" i="4"/>
  <c r="I17" i="4"/>
  <c r="I19" i="4"/>
  <c r="L109" i="4"/>
  <c r="I32" i="4"/>
  <c r="L60" i="4"/>
  <c r="L105" i="4"/>
  <c r="K122" i="4"/>
  <c r="K44" i="4"/>
  <c r="L36" i="4"/>
  <c r="I75" i="4"/>
  <c r="I50" i="4"/>
  <c r="I22" i="4" l="1"/>
  <c r="J22" i="4"/>
  <c r="J90" i="4"/>
  <c r="L90" i="4" s="1"/>
  <c r="I25" i="4"/>
  <c r="J25" i="4"/>
  <c r="L25" i="4" s="1"/>
  <c r="L111" i="4"/>
  <c r="J111" i="4"/>
  <c r="L68" i="4"/>
  <c r="J68" i="4"/>
  <c r="J64" i="4"/>
  <c r="L64" i="4" s="1"/>
  <c r="I64" i="4"/>
  <c r="K12" i="4"/>
  <c r="I111" i="4"/>
  <c r="I90" i="4"/>
  <c r="K121" i="4"/>
  <c r="K120" i="4" s="1"/>
  <c r="L120" i="4" s="1"/>
  <c r="L22" i="4"/>
  <c r="I68" i="4"/>
  <c r="L54" i="4"/>
  <c r="L53" i="4" s="1"/>
  <c r="J53" i="4"/>
  <c r="I82" i="4"/>
  <c r="L39" i="4"/>
  <c r="J35" i="4"/>
  <c r="L35" i="4"/>
  <c r="I116" i="4"/>
  <c r="L58" i="4"/>
  <c r="J81" i="4"/>
  <c r="L82" i="4"/>
  <c r="L31" i="4"/>
  <c r="L17" i="4"/>
  <c r="J57" i="4" l="1"/>
  <c r="L121" i="4"/>
  <c r="J13" i="4"/>
  <c r="J12" i="4" s="1"/>
  <c r="L12" i="4" s="1"/>
  <c r="L116" i="4"/>
  <c r="L81" i="4" s="1"/>
  <c r="K81" i="4"/>
  <c r="K56" i="4" s="1"/>
  <c r="K11" i="4" s="1"/>
  <c r="K135" i="4" s="1"/>
  <c r="L13" i="4"/>
  <c r="J56" i="4"/>
  <c r="L57" i="4"/>
  <c r="L56" i="4" l="1"/>
  <c r="J11" i="4"/>
  <c r="J135" i="4" l="1"/>
  <c r="L135" i="4" s="1"/>
  <c r="L11" i="4"/>
</calcChain>
</file>

<file path=xl/sharedStrings.xml><?xml version="1.0" encoding="utf-8"?>
<sst xmlns="http://schemas.openxmlformats.org/spreadsheetml/2006/main" count="500" uniqueCount="369">
  <si>
    <t>Указать название организации (на бланке организации)</t>
  </si>
  <si>
    <t>г. Мытищи, Метровагонмаш, корп. 1</t>
  </si>
  <si>
    <t>Примечание</t>
  </si>
  <si>
    <t>Ед. изм.</t>
  </si>
  <si>
    <t>Коэф.расхода</t>
  </si>
  <si>
    <t>Цена, руб. с НДС</t>
  </si>
  <si>
    <t>Стоимость, руб. с НДС</t>
  </si>
  <si>
    <t>Общая стоимость,
руб. с НДС</t>
  </si>
  <si>
    <t>Материалы/ оборудование</t>
  </si>
  <si>
    <t>СМР, ПНР</t>
  </si>
  <si>
    <t>1. Подготовительные работы</t>
  </si>
  <si>
    <t>1.1</t>
  </si>
  <si>
    <t>Мобилизация</t>
  </si>
  <si>
    <t>1.1.1</t>
  </si>
  <si>
    <t>Устройство временных дорог из плит</t>
  </si>
  <si>
    <t>1.1.1.1</t>
  </si>
  <si>
    <t>Разработка грунта экскаватором / с погрузкой в автосамосвал</t>
  </si>
  <si>
    <t>t=100 мм под временные дороги + для водоотводной канавы.</t>
  </si>
  <si>
    <t>м3</t>
  </si>
  <si>
    <t>1.1.1.2</t>
  </si>
  <si>
    <t>Вывоз грунта / до 30 км / Объекты за МКАД</t>
  </si>
  <si>
    <t>1.1.1.3</t>
  </si>
  <si>
    <t>Утилизация грунта (с предоставлением талонов) / грунт</t>
  </si>
  <si>
    <t>1.1.1.4</t>
  </si>
  <si>
    <t>Устройство основания / песок</t>
  </si>
  <si>
    <t>t=200 мм</t>
  </si>
  <si>
    <t>1.1.1.4.1</t>
  </si>
  <si>
    <t>Песок_</t>
  </si>
  <si>
    <t>1.1.1.5</t>
  </si>
  <si>
    <t>Укладка плит / ПАГ-14</t>
  </si>
  <si>
    <t>шт</t>
  </si>
  <si>
    <t>1.1.1.5.1</t>
  </si>
  <si>
    <t>ПАГ_ / 6х2х0,14</t>
  </si>
  <si>
    <t>гост 25912-2015</t>
  </si>
  <si>
    <t>1.1.1.6</t>
  </si>
  <si>
    <t>Демонтаж дорожных плит / ПАГ-14</t>
  </si>
  <si>
    <t>1.1.1.7</t>
  </si>
  <si>
    <t>Монтаж ФБС на растворе / 24-4-6</t>
  </si>
  <si>
    <t>1.1.1.7.1</t>
  </si>
  <si>
    <t>Блок бетонный_ / ФБС / 24-4-6</t>
  </si>
  <si>
    <t>1.1.1.7.2</t>
  </si>
  <si>
    <t>Раствор цементный_ / М 150</t>
  </si>
  <si>
    <t>1.1.1.8</t>
  </si>
  <si>
    <t>Монтаж ФБС на растворе / 12.4.6</t>
  </si>
  <si>
    <t>1.1.1.8.1</t>
  </si>
  <si>
    <t>Блок бетонный_ / ФБС / - / 12-4-6</t>
  </si>
  <si>
    <t>1.1.1.8.2</t>
  </si>
  <si>
    <t>1.1.1.9</t>
  </si>
  <si>
    <t>Демонтаж ФБС / 24-4-6</t>
  </si>
  <si>
    <t>1.1.1.10</t>
  </si>
  <si>
    <t>Изготовление и монтаж металлоконструкций</t>
  </si>
  <si>
    <t>Уголок 100х10</t>
  </si>
  <si>
    <t>тн</t>
  </si>
  <si>
    <t>1.1.1.10.1</t>
  </si>
  <si>
    <t>Опора/ сталь сортовая (швеллер, балка, двутавр)</t>
  </si>
  <si>
    <t>1.1.2</t>
  </si>
  <si>
    <t>Устройство поста мойки колес</t>
  </si>
  <si>
    <t>1.1.2.1</t>
  </si>
  <si>
    <t>Устройство поста мойки колес (полный комплекс работ с устройством эстакады, отстойника, разуклонки из бетона)</t>
  </si>
  <si>
    <t>1.1.2.1.1</t>
  </si>
  <si>
    <t>пост мойки колес_ / тип 1 (Мойдодыр)</t>
  </si>
  <si>
    <t>1.1.2.2</t>
  </si>
  <si>
    <t>Демонтаж поста мойки колес</t>
  </si>
  <si>
    <t>1.1.3</t>
  </si>
  <si>
    <t>Устройство площадки для хранения материалов</t>
  </si>
  <si>
    <t>1.1.3.1</t>
  </si>
  <si>
    <t>1.1.3.2</t>
  </si>
  <si>
    <t>1.1.3.3</t>
  </si>
  <si>
    <t>1.1.3.4</t>
  </si>
  <si>
    <t>1.1.3.4.1</t>
  </si>
  <si>
    <t>1.1.3.5</t>
  </si>
  <si>
    <t>Укладка плит / 2П30</t>
  </si>
  <si>
    <t>1.1.3.5.1</t>
  </si>
  <si>
    <t>2П30-18 3х1,75х0,17_</t>
  </si>
  <si>
    <t>гост 21924.0-84</t>
  </si>
  <si>
    <t>1.1.3.6</t>
  </si>
  <si>
    <t>Демонтаж дорожных плит / 2П30</t>
  </si>
  <si>
    <t>1.1.4</t>
  </si>
  <si>
    <t>Устройство площадки под бытовой городок</t>
  </si>
  <si>
    <t>1.1.4.1</t>
  </si>
  <si>
    <t>t=100 мм</t>
  </si>
  <si>
    <t>1.1.4.2</t>
  </si>
  <si>
    <t>1.1.4.3</t>
  </si>
  <si>
    <t>1.1.4.4</t>
  </si>
  <si>
    <t>1.1.4.4.1</t>
  </si>
  <si>
    <t>1.1.4.5</t>
  </si>
  <si>
    <t>1.1.4.5.1</t>
  </si>
  <si>
    <t>1.1.4.6</t>
  </si>
  <si>
    <t>1.1.5</t>
  </si>
  <si>
    <t>Установка средств первичного пожаротушения, плакатов,знаков, флагштоков</t>
  </si>
  <si>
    <t>1.1.5.1</t>
  </si>
  <si>
    <t>Монтаж щита пожарного</t>
  </si>
  <si>
    <t>1.1.5.1.1</t>
  </si>
  <si>
    <t>Щит пожарный / 1200х1200х540мм / лом, багор, лопата, 2 конусных ведра, ящик 0,3м3</t>
  </si>
  <si>
    <t>1.2</t>
  </si>
  <si>
    <t>Временные инженерные сети</t>
  </si>
  <si>
    <t>1.2.1</t>
  </si>
  <si>
    <t>Устройство сетей временного освещения строительной площадки</t>
  </si>
  <si>
    <t>1.2.1.1</t>
  </si>
  <si>
    <t>Установка опоры из металлической трубы на бетонном основании</t>
  </si>
  <si>
    <t>1.2.1.1.1</t>
  </si>
  <si>
    <t>Опора временного освещения из металлической трубы_ / ВО-8 с бетонным блоком</t>
  </si>
  <si>
    <t>1.2.1.2</t>
  </si>
  <si>
    <t>Прокладка трубы гофрированной / d 50 мм</t>
  </si>
  <si>
    <t>м.п.</t>
  </si>
  <si>
    <t>1.2.1.2.1</t>
  </si>
  <si>
    <t>Труба ПВХ гофрированная_ / Легкая с протяжкой / 50 мм</t>
  </si>
  <si>
    <t xml:space="preserve">Труба ПВХ гофрированная  d - 63мм
</t>
  </si>
  <si>
    <t>1.2.1.3</t>
  </si>
  <si>
    <t>Прокладка трубопроводов из  полиэтиленовых труб более двух отверстий</t>
  </si>
  <si>
    <t>1.2.1.3.1</t>
  </si>
  <si>
    <t>Труба ПНД гофрированная с учетом прочих материалов_ / гибкая двустенная / 110 мм</t>
  </si>
  <si>
    <t xml:space="preserve">Труба ПНД двухсторонняя d-110мм.
</t>
  </si>
  <si>
    <t>1.2.1.4</t>
  </si>
  <si>
    <t xml:space="preserve">Прокладка кабеля массой 1 м до 3 кг / на опоре </t>
  </si>
  <si>
    <t>1.2.1.4.1</t>
  </si>
  <si>
    <t>Кабель силовой_ / ВВГнг(А)-LS / 1х16 мм</t>
  </si>
  <si>
    <t>1.2.1.4.2</t>
  </si>
  <si>
    <t>Кабель силовой_ / ВВГнг-(А)-LS / 1х1,5 мм</t>
  </si>
  <si>
    <t>1.2.1.4.3</t>
  </si>
  <si>
    <t>Кабель силовой_ / ВВГнг(А)-LS / 1х6 мм</t>
  </si>
  <si>
    <t>1.2.1.5</t>
  </si>
  <si>
    <t>Установка прожекторов временного электроосвещения, с учетом ламп / на инвентарной переносной стойке</t>
  </si>
  <si>
    <t>1.2.1.5.1</t>
  </si>
  <si>
    <t>Лампа_ / галогенная КГ / 5000 ВТ</t>
  </si>
  <si>
    <t>1.2.1.5.2</t>
  </si>
  <si>
    <t>Лампа_ / металлогалогеновая /цоколь Е40 / 400Вт</t>
  </si>
  <si>
    <t>ДНаТ 400 Вт Е40</t>
  </si>
  <si>
    <t>1.2.1.5.3</t>
  </si>
  <si>
    <t>Прожектор_ / ИО / 5000 Вт</t>
  </si>
  <si>
    <t>1.2.1.5.4</t>
  </si>
  <si>
    <t>Прожектор_</t>
  </si>
  <si>
    <t>ЖО-65 400 Е40</t>
  </si>
  <si>
    <t>1.2.1.6</t>
  </si>
  <si>
    <t>Установка светильников уличного освещения с кронштейном и лампой</t>
  </si>
  <si>
    <t>1.2.1.6.1</t>
  </si>
  <si>
    <t>Светильник РКУ_ / 250 с патроном и лампой</t>
  </si>
  <si>
    <t xml:space="preserve">Светильник НБП 02-60-04
</t>
  </si>
  <si>
    <t>1.2.1.7</t>
  </si>
  <si>
    <t>Установка и подключение трансформатора</t>
  </si>
  <si>
    <t>1.2.1.7.1</t>
  </si>
  <si>
    <t>Трансформатор понижающий_ / ТСЗИ / 10кВа/380/36</t>
  </si>
  <si>
    <t>1.2.1.8</t>
  </si>
  <si>
    <t>Демонтаж опоры из металлической трубы на бетонном основании</t>
  </si>
  <si>
    <t>1.2.1.9</t>
  </si>
  <si>
    <t>Демонтаж светильников</t>
  </si>
  <si>
    <t>1.2.1.10</t>
  </si>
  <si>
    <t>Демонтаж проводов ВЛ и наматывание в бухты</t>
  </si>
  <si>
    <t>м</t>
  </si>
  <si>
    <t>1.2.1.11</t>
  </si>
  <si>
    <t>Пуско-наладочные работы временного освещения</t>
  </si>
  <si>
    <t>компл</t>
  </si>
  <si>
    <t>1.2.2</t>
  </si>
  <si>
    <t>Устройство сетей временного электроснабжения 0,4 кВ</t>
  </si>
  <si>
    <t>1.2.2.1</t>
  </si>
  <si>
    <t>1.2.2.1.1</t>
  </si>
  <si>
    <t>Кабель КГ_ / 3х4</t>
  </si>
  <si>
    <t>1.2.2.1.2</t>
  </si>
  <si>
    <t>Кабель КГ_ / 4х4</t>
  </si>
  <si>
    <t>1.2.2.1.3</t>
  </si>
  <si>
    <t>Кабель КГ_ / 4х16</t>
  </si>
  <si>
    <t>1.2.2.1.4</t>
  </si>
  <si>
    <t>Кабель КГ_ / 4х10</t>
  </si>
  <si>
    <t>1.2.2.1.5</t>
  </si>
  <si>
    <t>Кабель КГ_ / 3х25+1х10</t>
  </si>
  <si>
    <t>1.2.2.1.6</t>
  </si>
  <si>
    <t>Кабель КГ_ / 3х50+1х16</t>
  </si>
  <si>
    <t>1.2.2.1.7</t>
  </si>
  <si>
    <t>Кабель СИП-4_ / 4х16</t>
  </si>
  <si>
    <t>1.2.2.2</t>
  </si>
  <si>
    <t>Монтаж силовых распределительных шкафов</t>
  </si>
  <si>
    <t>1.2.2.2.1</t>
  </si>
  <si>
    <t>Вилка каучуковая_</t>
  </si>
  <si>
    <t>1.2.2.2.2</t>
  </si>
  <si>
    <t>Вилка силовая_</t>
  </si>
  <si>
    <t>1.2.2.2.3</t>
  </si>
  <si>
    <t xml:space="preserve">Вставка плавкая_ / 35А / ППНИ-37 315А </t>
  </si>
  <si>
    <t xml:space="preserve">"Вставка плавкая ППН-39-ХЗ-3-400А УХЛЗ - 30шт.
Вставка плавкая ППН-35 200А - 120 шт.
Вставка плавкая ППН-31 100А - 90 шт."
</t>
  </si>
  <si>
    <t>1.2.2.2.4</t>
  </si>
  <si>
    <t>Выключатель автоматический_ / 25А</t>
  </si>
  <si>
    <t xml:space="preserve">"Выключатель авт. ВА-47-29 ЗР 25А - 12 шт.
Выключатель авт. ап-50б-3мт 25А - 5 шт."
</t>
  </si>
  <si>
    <t>1.2.2.2.5</t>
  </si>
  <si>
    <t>Выключатель автоматический_ / 50А</t>
  </si>
  <si>
    <t xml:space="preserve">Выключатель авт. ап-50б-3мт 50А - 5 шт.
</t>
  </si>
  <si>
    <t>1.2.2.2.6</t>
  </si>
  <si>
    <t>Выключатель автоматический_ / 16 А</t>
  </si>
  <si>
    <t xml:space="preserve">Выключатель авт. ВА-47-29 1Р 16А
</t>
  </si>
  <si>
    <t>1.2.2.2.7</t>
  </si>
  <si>
    <t xml:space="preserve">Наконечник болтовой_ / медно-лужечный/4 кв.мм </t>
  </si>
  <si>
    <t>1.2.2.2.8</t>
  </si>
  <si>
    <t xml:space="preserve">Наконечник болтовой_ / медно-лужечный/16 кв.мм </t>
  </si>
  <si>
    <t>1.2.2.2.9</t>
  </si>
  <si>
    <t xml:space="preserve">Наконечник болтовой_ / медно-лужечный/10 кв.мм </t>
  </si>
  <si>
    <t>1.2.2.2.10</t>
  </si>
  <si>
    <t xml:space="preserve">Наконечник болтовой_ / медно-лужечный/25-50 кв.мм </t>
  </si>
  <si>
    <t xml:space="preserve">"ТМЛ 50-10-13 = 180 шт
</t>
  </si>
  <si>
    <t>1.2.2.2.11</t>
  </si>
  <si>
    <t xml:space="preserve">Наконечник болтовой_ / медно-лужечный/95 кв.мм </t>
  </si>
  <si>
    <t>1.2.2.2.12</t>
  </si>
  <si>
    <t>Розетка_ / штепсельная с боковым заземляющим контактом со шторками, с крышкой /  IP54 / открытой установки / 16А, 220В</t>
  </si>
  <si>
    <t xml:space="preserve">Розетка переносная ССИ-125.
</t>
  </si>
  <si>
    <t>1.2.2.2.13</t>
  </si>
  <si>
    <t>Розетка каучуковая_</t>
  </si>
  <si>
    <t>1.2.2.2.14</t>
  </si>
  <si>
    <t>Щит распределительный_ / ЩРн-24 / МЭЛ</t>
  </si>
  <si>
    <t xml:space="preserve">Щит ЩМП-231.
</t>
  </si>
  <si>
    <t>1.2.2.3</t>
  </si>
  <si>
    <t>Монтаж передвижных щитов</t>
  </si>
  <si>
    <t>1.2.2.3.1</t>
  </si>
  <si>
    <t>Передвижной щит / РУСп-6х16/3+2х16/4 74у1 IP44</t>
  </si>
  <si>
    <t>1.2.2.4</t>
  </si>
  <si>
    <t>Устройство заземлителя горизонтального</t>
  </si>
  <si>
    <t>1.2.2.4.1</t>
  </si>
  <si>
    <t>Сталь полосовая, круглая, квадратная</t>
  </si>
  <si>
    <t>Полоса 4х40</t>
  </si>
  <si>
    <t>1.2.2.5</t>
  </si>
  <si>
    <t>Устройство заземлителя вертикального</t>
  </si>
  <si>
    <t>1.2.2.5.1</t>
  </si>
  <si>
    <t>Сталь угловая_</t>
  </si>
  <si>
    <t>Уголок 40х3</t>
  </si>
  <si>
    <t>1.2.2.6</t>
  </si>
  <si>
    <t>Монтаж ящика ЯРП/ЯБЗ</t>
  </si>
  <si>
    <t>1.2.2.6.1</t>
  </si>
  <si>
    <t>Ящик силовой с рубильником_ / ЯРП-100 А / с предохранителями ПН</t>
  </si>
  <si>
    <t>1.2.2.6.2</t>
  </si>
  <si>
    <t>Ящик силовой с рубильником_ / ЯРП-250А / с предохранителями ПН</t>
  </si>
  <si>
    <t>1.2.2.7</t>
  </si>
  <si>
    <t>Монтаж ВРУ</t>
  </si>
  <si>
    <t>1.2.2.7.1</t>
  </si>
  <si>
    <t>Индивидуальное вводно-распределительное устройство_ / ИВРУ-1 / IP54 / 400 А</t>
  </si>
  <si>
    <t>1.2.2.8</t>
  </si>
  <si>
    <t>Пуско-наладочные работы временного электроснабжения</t>
  </si>
  <si>
    <t>1.2.2.9</t>
  </si>
  <si>
    <t>1.2.2.10</t>
  </si>
  <si>
    <t>Демонтаж ВРУ</t>
  </si>
  <si>
    <t>1.2.2.11</t>
  </si>
  <si>
    <t>Демонтаж ящика ЯРП/ЯБЗ</t>
  </si>
  <si>
    <t>комплекс</t>
  </si>
  <si>
    <t>2. Содержание площадки, вознаграждение генподрядчика, охрана</t>
  </si>
  <si>
    <t>2.1</t>
  </si>
  <si>
    <t>Содержание площадки строительства, охрана</t>
  </si>
  <si>
    <t>2.1.1</t>
  </si>
  <si>
    <t>Содержание площадки строительства</t>
  </si>
  <si>
    <t>2.1.1.1</t>
  </si>
  <si>
    <t>Обслуживание поста мойки колес / (12 часов) / 1 пост</t>
  </si>
  <si>
    <t>мес</t>
  </si>
  <si>
    <t>2.1.1.2</t>
  </si>
  <si>
    <t>Содержание и обслуживание дорог / 1 очередь / зима (нояб-март)</t>
  </si>
  <si>
    <t>2.1.1.3</t>
  </si>
  <si>
    <t>Содержание и обслуживание дорог / 1 очередь / лето (апр-окт)</t>
  </si>
  <si>
    <t>2.1.1.4</t>
  </si>
  <si>
    <t>Содержание и обслуживание территории строительной площадки ( в том числе 5-метровой зоны вокруг площадки) / 1 очередь</t>
  </si>
  <si>
    <t>2.1.1.5</t>
  </si>
  <si>
    <t>Установка и обслуживание мобильных туалетных кабин / 1 очередь</t>
  </si>
  <si>
    <t>2.1.1.6</t>
  </si>
  <si>
    <t>Содержание и обслуживание сетей временного электроснабжения и освещения / КЛ, ВЛ 0,4 / 1 очередь</t>
  </si>
  <si>
    <t>2.1.1.7</t>
  </si>
  <si>
    <t>Содержание и обслуживание сетей временного водоснабжения и канализации / 1 очередь</t>
  </si>
  <si>
    <t>2.1.1.8</t>
  </si>
  <si>
    <t>Вывоз снега</t>
  </si>
  <si>
    <t>количество принято условно</t>
  </si>
  <si>
    <t>2.1.1.9</t>
  </si>
  <si>
    <t>Вывоз бытового мусора / 1 очередь</t>
  </si>
  <si>
    <t>1 контейнер в месяц</t>
  </si>
  <si>
    <t>2.1.2</t>
  </si>
  <si>
    <t>Прочие работы</t>
  </si>
  <si>
    <t>2.1.2.1</t>
  </si>
  <si>
    <t>Откачка воды насосом из техподполья на период возведения надземной части</t>
  </si>
  <si>
    <t>2.1.2.2</t>
  </si>
  <si>
    <t>Откачка воды из пазух котлована</t>
  </si>
  <si>
    <t>Общая стоимость работ, руб. с НДС</t>
  </si>
  <si>
    <t>да (%) /нет</t>
  </si>
  <si>
    <t>Срок исполнения предмета тендера</t>
  </si>
  <si>
    <t>мес.</t>
  </si>
  <si>
    <t>Информация о посещении объекта (были/не были), вопросы по результатам посещения</t>
  </si>
  <si>
    <t>Виды работ, планируемые к выполнению субподрядными организациями</t>
  </si>
  <si>
    <t>вид работ-наименование</t>
  </si>
  <si>
    <t>Готовность подписать договор в редакции Заказчика</t>
  </si>
  <si>
    <t>да/нет</t>
  </si>
  <si>
    <t>да (сумма) /нет</t>
  </si>
  <si>
    <t>Опыт работы с ГК ПИК (при наличии текущих проектов- указать % реализации)</t>
  </si>
  <si>
    <t>объект/ вид работ/% выполнения</t>
  </si>
  <si>
    <t>Опыт реализации подобных видов работ за последние 2-3 года (указать не более 5 ключевых объектов и их заказчиков )</t>
  </si>
  <si>
    <t>объект/заказчик/год</t>
  </si>
  <si>
    <t>Численность работающих всего / численность, планируемая для выполнения предмета тендера</t>
  </si>
  <si>
    <t>кол-во/кол-во</t>
  </si>
  <si>
    <t>Дата регистрации компании</t>
  </si>
  <si>
    <t>дд/мм/гг</t>
  </si>
  <si>
    <t>Сайт компании</t>
  </si>
  <si>
    <t>ссылка</t>
  </si>
  <si>
    <t>Примечание к ТКП претендента</t>
  </si>
  <si>
    <t>ОБЯЗАТЕЛЬНО К ЗАПОЛНЕНИЮ ячейки выделенные (зеленым цветом)</t>
  </si>
  <si>
    <t>ТЕХНИКО-КОММЕРЧЕСКОЕ ПРЕДЛОЖЕНИЕ (ТПК)</t>
  </si>
  <si>
    <t>Стоимость указанная в предложении включает в себя все необходимые затраты на выполнение полного комплекса работ, включая НДС</t>
  </si>
  <si>
    <t>№ п.п.</t>
  </si>
  <si>
    <t>Адреса объектов и наименование работ</t>
  </si>
  <si>
    <t>Ориентировочный объем</t>
  </si>
  <si>
    <t>на выполнение поготовительных работ и содержание площадки</t>
  </si>
  <si>
    <t xml:space="preserve">Наличие авансирования </t>
  </si>
  <si>
    <t xml:space="preserve">Готовность приступить к работе по уведомлению </t>
  </si>
  <si>
    <t xml:space="preserve">Готовность предоставить банковскую гарантию (при наличии аванса) </t>
  </si>
  <si>
    <t>да(банк)/нет</t>
  </si>
  <si>
    <t>Гарантийный срок 5 лет (если требуется)</t>
  </si>
  <si>
    <t xml:space="preserve">сумма/сумма/сумма </t>
  </si>
  <si>
    <t>Генеральный директор предприятия (ФИО - полностью, контакты: тел., e-mail)</t>
  </si>
  <si>
    <t>Контактное лицо по вопросам участия в тендере (должность, ФИО - полностью, контакты: тел., e-mail)</t>
  </si>
  <si>
    <t>Согласие на то, что в случае победы в тендере, структура стоимости по ТКП, без изменения итоговой суммы, будет распределена по структуре стоимости ГП-СД.</t>
  </si>
  <si>
    <t>Cогласие на оформление всех договорных документов с помощью электронного документооборота (ЭДО), с применением квалифицированной электронной подписи (КЭП) (в соответствии с Приказом №34 от 25.07.2018г. "О внедрении ЭДО" Первого вице-президента - Операционного директора Прыгункова А.С.).</t>
  </si>
  <si>
    <t>1</t>
  </si>
  <si>
    <t>Производство работ выполнять в соответствии с:</t>
  </si>
  <si>
    <t>- рабочей документацией;</t>
  </si>
  <si>
    <t>- разработанным для данного объекта ПОС и ППР;</t>
  </si>
  <si>
    <t>- соблюдением безопасности труда в строительстве согласно:</t>
  </si>
  <si>
    <t>- СНиП 12-03-2001 часть 1 "Общие требования"</t>
  </si>
  <si>
    <t>- СНиП12-04-2002 часть 2 "Строительное производство", а также</t>
  </si>
  <si>
    <t>- действующих правил техники безопасности по каждому виду работ и инструкциям по эксплуатации применяемых механизмов.</t>
  </si>
  <si>
    <t>2</t>
  </si>
  <si>
    <t>Поставка материалов за исполнителем работ.</t>
  </si>
  <si>
    <t>3</t>
  </si>
  <si>
    <t>В техническом задании расписан основной материал.</t>
  </si>
  <si>
    <t>4</t>
  </si>
  <si>
    <t>Разработка ТТК и ППР за исполнителем работ</t>
  </si>
  <si>
    <t>5</t>
  </si>
  <si>
    <t>Выход без аванса. Оплата материала по распределительным письмам.</t>
  </si>
  <si>
    <t>6</t>
  </si>
  <si>
    <t>График дежурства электриков и сантехников 24/7.</t>
  </si>
  <si>
    <t>7</t>
  </si>
  <si>
    <t>Дорожные плиты демонтируем, складируем на стройплощадке, без вывоза и утилизации боя.</t>
  </si>
  <si>
    <t>8</t>
  </si>
  <si>
    <t>Расценки на СМР/ПНР формируются в соответствии с перечнем затрат, принятым в соответствии с  МДС 81-35.2004 и, в том числе, учитывают:</t>
  </si>
  <si>
    <t>8.1</t>
  </si>
  <si>
    <t>заработную плату рабочих;</t>
  </si>
  <si>
    <t>8.2</t>
  </si>
  <si>
    <t>затраты на перемещение МТР, оборудования и инвентаря к месту производства работ;</t>
  </si>
  <si>
    <t>8.3</t>
  </si>
  <si>
    <t>затраты на уборку рабочего места после производства работ от строительного мусора.</t>
  </si>
  <si>
    <t>8.4</t>
  </si>
  <si>
    <t>эксплуатацию строительных машин и механизмов, средств малой механизации;</t>
  </si>
  <si>
    <t>8.5</t>
  </si>
  <si>
    <t>затраты устройство временных зданий и сооружений.</t>
  </si>
  <si>
    <t>8.6</t>
  </si>
  <si>
    <t xml:space="preserve"> затраты, связанные с зимним удорожанием работ.</t>
  </si>
  <si>
    <t>8.7</t>
  </si>
  <si>
    <t>накладные расходы, в том числе:</t>
  </si>
  <si>
    <t>8.7.1</t>
  </si>
  <si>
    <t>расходы на воду и электроэнергию на хозяйственно-бытовые нужды;</t>
  </si>
  <si>
    <t>8.7.2</t>
  </si>
  <si>
    <t>расходы на охрану ТМЦ;</t>
  </si>
  <si>
    <t>8.7.3</t>
  </si>
  <si>
    <t>затраты размещение и проживание рабочих и ИТР;</t>
  </si>
  <si>
    <t>8.7.4</t>
  </si>
  <si>
    <t>затраты по вывозу мусора со строительной площадки.</t>
  </si>
  <si>
    <t>8.8</t>
  </si>
  <si>
    <t xml:space="preserve"> сметную прибыль.</t>
  </si>
  <si>
    <t>9</t>
  </si>
  <si>
    <t>Для оперативного взаимодействия по вопросам, касающихся технического задания необходимо обращаться к следующим сотрудникам:</t>
  </si>
  <si>
    <t>-</t>
  </si>
  <si>
    <t>Белявский Александр Эдуардович</t>
  </si>
  <si>
    <t>Рабочий телефон: +7 (916) 353-87-36</t>
  </si>
  <si>
    <t>E-Mail: BelyavskiyAE@pik.ru</t>
  </si>
  <si>
    <t>Гутник Артем Юрьевич</t>
  </si>
  <si>
    <t>Рабочий телефон: + 7 (929) 67-45-67</t>
  </si>
  <si>
    <t>E-Mail: gutnikaiu@pik-industry.ru</t>
  </si>
  <si>
    <t xml:space="preserve">При получении Уведомления о результатах тендера необходимо сформировать ТКП без НДС (с исключением НДС из единичных расценок и включением его в Итоги) в формате *.xlsx и *.pdf (с подписью и печатью) и направить в адрес Заказчика для заключения Договора. </t>
  </si>
  <si>
    <t>ознакомлен</t>
  </si>
  <si>
    <t>Название организации</t>
  </si>
  <si>
    <t>ИНН</t>
  </si>
  <si>
    <t>Наличие СРО (для тендеров, когда СРО необходимо)</t>
  </si>
  <si>
    <t>Оборот за последние 3 года (указать оборот за 2019/2020/2021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</si>
</sst>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8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PT Sans"/>
    </font>
    <font>
      <u/>
      <sz val="10"/>
      <color theme="10"/>
      <name val="Arial Cyr"/>
    </font>
  </fonts>
  <fills count="11">
    <fill>
      <patternFill patternType="none"/>
    </fill>
    <fill>
      <patternFill patternType="gray125"/>
    </fill>
    <fill>
      <patternFill patternType="solid">
        <fgColor rgb="FFD9D9D8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rgb="FF92D050"/>
        <bgColor rgb="FFD4D3D4"/>
      </patternFill>
    </fill>
    <fill>
      <patternFill patternType="solid">
        <fgColor rgb="FF92D050"/>
        <bgColor rgb="FF99CC00"/>
      </patternFill>
    </fill>
    <fill>
      <patternFill patternType="solid">
        <fgColor rgb="FF92D05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13" fillId="0" borderId="0"/>
    <xf numFmtId="0" fontId="14" fillId="0" borderId="0" applyNumberFormat="0" applyFill="0" applyBorder="0" applyAlignment="0" applyProtection="0"/>
  </cellStyleXfs>
  <cellXfs count="126"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vertical="center"/>
    </xf>
    <xf numFmtId="0" fontId="1" fillId="0" borderId="0" xfId="0" applyFont="1" applyProtection="1"/>
    <xf numFmtId="0" fontId="3" fillId="4" borderId="1" xfId="0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16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vertical="center" wrapText="1"/>
    </xf>
    <xf numFmtId="0" fontId="1" fillId="0" borderId="0" xfId="0" applyFont="1" applyAlignment="1"/>
    <xf numFmtId="0" fontId="1" fillId="0" borderId="1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right" vertical="center" wrapText="1"/>
    </xf>
    <xf numFmtId="0" fontId="10" fillId="3" borderId="1" xfId="0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/>
    <xf numFmtId="49" fontId="1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49" fontId="1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left" vertical="center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 applyAlignment="1"/>
    <xf numFmtId="49" fontId="1" fillId="0" borderId="0" xfId="0" applyNumberFormat="1" applyFont="1" applyAlignment="1"/>
    <xf numFmtId="0" fontId="4" fillId="4" borderId="1" xfId="0" applyFont="1" applyFill="1" applyBorder="1" applyAlignment="1" applyProtection="1">
      <alignment horizontal="left" vertical="center" wrapText="1"/>
    </xf>
    <xf numFmtId="164" fontId="4" fillId="4" borderId="1" xfId="0" applyNumberFormat="1" applyFont="1" applyFill="1" applyBorder="1" applyAlignment="1" applyProtection="1">
      <alignment horizontal="left" vertical="center" wrapText="1"/>
    </xf>
    <xf numFmtId="4" fontId="4" fillId="4" borderId="1" xfId="0" applyNumberFormat="1" applyFont="1" applyFill="1" applyBorder="1" applyAlignment="1" applyProtection="1">
      <alignment horizontal="left" vertical="center" wrapText="1"/>
    </xf>
    <xf numFmtId="0" fontId="14" fillId="0" borderId="0" xfId="3" applyProtection="1"/>
    <xf numFmtId="4" fontId="1" fillId="7" borderId="1" xfId="0" applyNumberFormat="1" applyFont="1" applyFill="1" applyBorder="1" applyAlignment="1" applyProtection="1">
      <alignment horizontal="center" vertical="center" wrapText="1"/>
    </xf>
    <xf numFmtId="9" fontId="1" fillId="0" borderId="0" xfId="0" applyNumberFormat="1" applyFont="1" applyProtection="1"/>
    <xf numFmtId="4" fontId="1" fillId="0" borderId="0" xfId="0" applyNumberFormat="1" applyFo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/>
    </xf>
    <xf numFmtId="0" fontId="9" fillId="0" borderId="2" xfId="0" applyFont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/>
    <xf numFmtId="0" fontId="8" fillId="0" borderId="3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0" fontId="5" fillId="8" borderId="1" xfId="0" applyFont="1" applyFill="1" applyBorder="1" applyAlignment="1" applyProtection="1">
      <alignment vertical="center"/>
    </xf>
    <xf numFmtId="0" fontId="1" fillId="8" borderId="1" xfId="0" applyFont="1" applyFill="1" applyBorder="1" applyAlignment="1" applyProtection="1">
      <alignment vertical="center" wrapText="1"/>
    </xf>
    <xf numFmtId="0" fontId="5" fillId="8" borderId="1" xfId="0" applyFont="1" applyFill="1" applyBorder="1" applyAlignment="1" applyProtection="1">
      <alignment vertical="center" wrapText="1"/>
    </xf>
    <xf numFmtId="164" fontId="5" fillId="8" borderId="1" xfId="0" applyNumberFormat="1" applyFont="1" applyFill="1" applyBorder="1" applyAlignment="1" applyProtection="1">
      <alignment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</xf>
    <xf numFmtId="0" fontId="5" fillId="9" borderId="1" xfId="0" applyFont="1" applyFill="1" applyBorder="1" applyAlignment="1" applyProtection="1">
      <alignment vertical="center"/>
    </xf>
    <xf numFmtId="0" fontId="1" fillId="9" borderId="1" xfId="0" applyFont="1" applyFill="1" applyBorder="1" applyAlignment="1" applyProtection="1">
      <alignment vertical="center" wrapText="1"/>
    </xf>
    <xf numFmtId="0" fontId="5" fillId="9" borderId="1" xfId="0" applyFont="1" applyFill="1" applyBorder="1" applyAlignment="1" applyProtection="1">
      <alignment vertical="center" wrapText="1"/>
    </xf>
    <xf numFmtId="164" fontId="5" fillId="9" borderId="1" xfId="0" applyNumberFormat="1" applyFont="1" applyFill="1" applyBorder="1" applyAlignment="1" applyProtection="1">
      <alignment vertical="center" wrapText="1"/>
    </xf>
    <xf numFmtId="4" fontId="5" fillId="9" borderId="1" xfId="0" applyNumberFormat="1" applyFont="1" applyFill="1" applyBorder="1" applyAlignment="1" applyProtection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0" fontId="12" fillId="0" borderId="5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10" borderId="8" xfId="1" applyFont="1" applyFill="1" applyBorder="1" applyAlignment="1">
      <alignment horizontal="center" vertical="center" wrapText="1"/>
    </xf>
    <xf numFmtId="0" fontId="8" fillId="10" borderId="4" xfId="1" applyFont="1" applyFill="1" applyBorder="1" applyAlignment="1">
      <alignment horizontal="center" vertical="center" wrapText="1"/>
    </xf>
    <xf numFmtId="0" fontId="12" fillId="10" borderId="4" xfId="1" applyFont="1" applyFill="1" applyBorder="1" applyAlignment="1">
      <alignment horizontal="center" vertical="center" wrapText="1"/>
    </xf>
    <xf numFmtId="0" fontId="5" fillId="5" borderId="9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center" vertical="center" wrapText="1"/>
    </xf>
    <xf numFmtId="0" fontId="5" fillId="5" borderId="13" xfId="0" applyFont="1" applyFill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left" vertical="center" wrapText="1"/>
    </xf>
    <xf numFmtId="4" fontId="4" fillId="4" borderId="15" xfId="0" applyNumberFormat="1" applyFont="1" applyFill="1" applyBorder="1" applyAlignment="1" applyProtection="1">
      <alignment horizontal="left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horizontal="center" vertical="center" wrapText="1"/>
    </xf>
    <xf numFmtId="4" fontId="5" fillId="8" borderId="14" xfId="0" applyNumberFormat="1" applyFont="1" applyFill="1" applyBorder="1" applyAlignment="1" applyProtection="1">
      <alignment horizontal="center" vertical="center" wrapText="1"/>
    </xf>
    <xf numFmtId="4" fontId="5" fillId="8" borderId="15" xfId="0" applyNumberFormat="1" applyFont="1" applyFill="1" applyBorder="1" applyAlignment="1" applyProtection="1">
      <alignment horizontal="center" vertical="center" wrapText="1"/>
    </xf>
    <xf numFmtId="4" fontId="5" fillId="9" borderId="14" xfId="0" applyNumberFormat="1" applyFont="1" applyFill="1" applyBorder="1" applyAlignment="1" applyProtection="1">
      <alignment horizontal="center" vertical="center" wrapText="1"/>
    </xf>
    <xf numFmtId="4" fontId="5" fillId="9" borderId="15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15" xfId="0" applyNumberFormat="1" applyFont="1" applyBorder="1" applyAlignment="1" applyProtection="1">
      <alignment horizontal="center" vertical="center" wrapText="1"/>
    </xf>
    <xf numFmtId="4" fontId="1" fillId="7" borderId="14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0" fontId="8" fillId="10" borderId="16" xfId="1" applyFont="1" applyFill="1" applyBorder="1" applyAlignment="1">
      <alignment horizontal="center" vertical="center" wrapText="1"/>
    </xf>
    <xf numFmtId="0" fontId="8" fillId="10" borderId="17" xfId="1" applyFont="1" applyFill="1" applyBorder="1" applyAlignment="1">
      <alignment horizontal="center" vertical="center" wrapText="1"/>
    </xf>
    <xf numFmtId="0" fontId="8" fillId="10" borderId="18" xfId="1" applyFont="1" applyFill="1" applyBorder="1" applyAlignment="1">
      <alignment horizontal="center" vertical="center" wrapText="1"/>
    </xf>
    <xf numFmtId="0" fontId="8" fillId="10" borderId="19" xfId="1" applyFont="1" applyFill="1" applyBorder="1" applyAlignment="1">
      <alignment horizontal="center" vertical="center" wrapText="1"/>
    </xf>
    <xf numFmtId="0" fontId="12" fillId="10" borderId="18" xfId="1" applyFont="1" applyFill="1" applyBorder="1" applyAlignment="1">
      <alignment horizontal="center" vertical="center" wrapText="1"/>
    </xf>
    <xf numFmtId="0" fontId="12" fillId="10" borderId="19" xfId="1" applyFont="1" applyFill="1" applyBorder="1" applyAlignment="1">
      <alignment horizontal="center" vertical="center" wrapText="1"/>
    </xf>
    <xf numFmtId="0" fontId="8" fillId="10" borderId="20" xfId="1" applyFont="1" applyFill="1" applyBorder="1" applyAlignment="1">
      <alignment horizontal="center" vertical="center" wrapText="1"/>
    </xf>
    <xf numFmtId="0" fontId="8" fillId="10" borderId="21" xfId="1" applyFont="1" applyFill="1" applyBorder="1" applyAlignment="1">
      <alignment horizontal="center" vertical="center" wrapText="1"/>
    </xf>
    <xf numFmtId="0" fontId="8" fillId="10" borderId="22" xfId="1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left" vertical="center" wrapText="1"/>
    </xf>
    <xf numFmtId="164" fontId="4" fillId="4" borderId="15" xfId="0" applyNumberFormat="1" applyFont="1" applyFill="1" applyBorder="1" applyAlignment="1" applyProtection="1">
      <alignment horizontal="left" vertical="center" wrapText="1"/>
    </xf>
    <xf numFmtId="49" fontId="5" fillId="2" borderId="14" xfId="0" applyNumberFormat="1" applyFont="1" applyFill="1" applyBorder="1" applyAlignment="1" applyProtection="1">
      <alignment vertical="center"/>
    </xf>
    <xf numFmtId="164" fontId="5" fillId="2" borderId="15" xfId="0" applyNumberFormat="1" applyFont="1" applyFill="1" applyBorder="1" applyAlignment="1" applyProtection="1">
      <alignment horizontal="center" vertical="center" wrapText="1"/>
    </xf>
    <xf numFmtId="49" fontId="1" fillId="8" borderId="14" xfId="0" applyNumberFormat="1" applyFont="1" applyFill="1" applyBorder="1" applyAlignment="1" applyProtection="1">
      <alignment horizontal="left" vertical="center" wrapText="1"/>
    </xf>
    <xf numFmtId="164" fontId="5" fillId="8" borderId="15" xfId="0" applyNumberFormat="1" applyFont="1" applyFill="1" applyBorder="1" applyAlignment="1" applyProtection="1">
      <alignment horizontal="center" vertical="center" wrapText="1"/>
    </xf>
    <xf numFmtId="49" fontId="1" fillId="9" borderId="14" xfId="0" applyNumberFormat="1" applyFont="1" applyFill="1" applyBorder="1" applyAlignment="1" applyProtection="1">
      <alignment horizontal="left" vertical="center" wrapText="1"/>
    </xf>
    <xf numFmtId="164" fontId="5" fillId="9" borderId="15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left" vertical="center" wrapText="1"/>
    </xf>
    <xf numFmtId="164" fontId="1" fillId="0" borderId="15" xfId="0" applyNumberFormat="1" applyFont="1" applyBorder="1" applyAlignment="1" applyProtection="1">
      <alignment horizontal="center" vertical="center" wrapText="1"/>
    </xf>
    <xf numFmtId="164" fontId="11" fillId="0" borderId="15" xfId="0" applyNumberFormat="1" applyFont="1" applyBorder="1" applyAlignment="1" applyProtection="1">
      <alignment horizontal="center" vertical="center" wrapText="1"/>
    </xf>
    <xf numFmtId="49" fontId="3" fillId="4" borderId="14" xfId="0" applyNumberFormat="1" applyFont="1" applyFill="1" applyBorder="1" applyAlignment="1" applyProtection="1">
      <alignment horizontal="left" vertical="center" wrapText="1"/>
    </xf>
    <xf numFmtId="164" fontId="4" fillId="4" borderId="15" xfId="0" applyNumberFormat="1" applyFont="1" applyFill="1" applyBorder="1" applyAlignment="1" applyProtection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8" fillId="0" borderId="27" xfId="1" applyFont="1" applyBorder="1" applyAlignment="1">
      <alignment vertical="center" wrapText="1"/>
    </xf>
    <xf numFmtId="0" fontId="12" fillId="0" borderId="27" xfId="1" applyFont="1" applyBorder="1" applyAlignment="1">
      <alignment vertical="center" wrapText="1"/>
    </xf>
    <xf numFmtId="0" fontId="8" fillId="0" borderId="28" xfId="1" applyFont="1" applyBorder="1" applyAlignment="1">
      <alignment horizontal="center" vertical="center" wrapText="1"/>
    </xf>
    <xf numFmtId="0" fontId="8" fillId="0" borderId="29" xfId="1" applyFont="1" applyBorder="1" applyAlignment="1">
      <alignment horizontal="left" vertical="center" wrapText="1"/>
    </xf>
    <xf numFmtId="0" fontId="8" fillId="0" borderId="30" xfId="1" applyFont="1" applyBorder="1" applyAlignment="1">
      <alignment horizontal="left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0" borderId="32" xfId="1" applyFont="1" applyBorder="1" applyAlignment="1">
      <alignment vertical="center" wrapText="1"/>
    </xf>
  </cellXfs>
  <cellStyles count="4">
    <cellStyle name="Гиперссылка" xfId="3" builtinId="8"/>
    <cellStyle name="Обычный" xfId="0" builtinId="0"/>
    <cellStyle name="Обычный 2" xfId="1" xr:uid="{00000000-0005-0000-0000-000002000000}"/>
    <cellStyle name="Обычный 3" xfId="2" xr:uid="{00000000-0005-0000-0000-00000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1"/>
  <sheetViews>
    <sheetView showGridLines="0" tabSelected="1" view="pageBreakPreview" zoomScale="85" zoomScaleNormal="70" zoomScaleSheetLayoutView="85" workbookViewId="0">
      <pane ySplit="11" topLeftCell="A16" activePane="bottomLeft" state="frozen"/>
      <selection pane="bottomLeft" activeCell="A5" sqref="A5:L5"/>
    </sheetView>
  </sheetViews>
  <sheetFormatPr defaultRowHeight="15.75" x14ac:dyDescent="0.25"/>
  <cols>
    <col min="1" max="1" width="12.42578125" style="1" customWidth="1"/>
    <col min="2" max="2" width="56.42578125" style="5" customWidth="1"/>
    <col min="3" max="3" width="28.42578125" style="2" customWidth="1"/>
    <col min="4" max="6" width="13.42578125" style="5" customWidth="1"/>
    <col min="7" max="11" width="16" style="5" customWidth="1"/>
    <col min="12" max="12" width="16" style="3" customWidth="1"/>
    <col min="13" max="13" width="14.140625" style="5" customWidth="1"/>
    <col min="14" max="14" width="18.140625" style="5" customWidth="1"/>
    <col min="15" max="950" width="8.7109375" style="5" customWidth="1"/>
    <col min="951" max="16384" width="9.140625" style="5"/>
  </cols>
  <sheetData>
    <row r="1" spans="1:14" x14ac:dyDescent="0.25">
      <c r="A1" s="41" t="s">
        <v>291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4" s="4" customFormat="1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5"/>
      <c r="N2" s="5"/>
    </row>
    <row r="3" spans="1:14" ht="15.75" customHeight="1" x14ac:dyDescent="0.25">
      <c r="A3" s="43" t="s">
        <v>292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4" ht="15.75" customHeight="1" x14ac:dyDescent="0.25">
      <c r="A4" s="43" t="s">
        <v>297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4" x14ac:dyDescent="0.25">
      <c r="A5" s="44" t="s">
        <v>293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4" ht="16.5" thickBo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5"/>
    </row>
    <row r="7" spans="1:14" ht="15.75" customHeight="1" x14ac:dyDescent="0.25">
      <c r="A7" s="100" t="s">
        <v>294</v>
      </c>
      <c r="B7" s="101" t="s">
        <v>295</v>
      </c>
      <c r="C7" s="101" t="s">
        <v>2</v>
      </c>
      <c r="D7" s="101" t="s">
        <v>3</v>
      </c>
      <c r="E7" s="101" t="s">
        <v>4</v>
      </c>
      <c r="F7" s="102" t="s">
        <v>296</v>
      </c>
      <c r="G7" s="70" t="s">
        <v>365</v>
      </c>
      <c r="H7" s="71"/>
      <c r="I7" s="72"/>
      <c r="J7" s="73" t="s">
        <v>366</v>
      </c>
      <c r="K7" s="71"/>
      <c r="L7" s="74"/>
    </row>
    <row r="8" spans="1:14" x14ac:dyDescent="0.25">
      <c r="A8" s="103"/>
      <c r="B8" s="40"/>
      <c r="C8" s="40"/>
      <c r="D8" s="40"/>
      <c r="E8" s="40"/>
      <c r="F8" s="104"/>
      <c r="G8" s="75" t="s">
        <v>5</v>
      </c>
      <c r="H8" s="45"/>
      <c r="I8" s="45" t="s">
        <v>5</v>
      </c>
      <c r="J8" s="45" t="s">
        <v>6</v>
      </c>
      <c r="K8" s="45"/>
      <c r="L8" s="76" t="s">
        <v>7</v>
      </c>
    </row>
    <row r="9" spans="1:14" ht="31.5" x14ac:dyDescent="0.25">
      <c r="A9" s="103"/>
      <c r="B9" s="40"/>
      <c r="C9" s="40"/>
      <c r="D9" s="40"/>
      <c r="E9" s="40"/>
      <c r="F9" s="104"/>
      <c r="G9" s="77" t="s">
        <v>8</v>
      </c>
      <c r="H9" s="38" t="s">
        <v>9</v>
      </c>
      <c r="I9" s="45"/>
      <c r="J9" s="38" t="s">
        <v>8</v>
      </c>
      <c r="K9" s="38" t="s">
        <v>9</v>
      </c>
      <c r="L9" s="76"/>
    </row>
    <row r="10" spans="1:14" ht="18.75" x14ac:dyDescent="0.25">
      <c r="A10" s="105"/>
      <c r="B10" s="31" t="s">
        <v>1</v>
      </c>
      <c r="C10" s="31"/>
      <c r="D10" s="31"/>
      <c r="E10" s="32"/>
      <c r="F10" s="106"/>
      <c r="G10" s="78"/>
      <c r="H10" s="33"/>
      <c r="I10" s="33"/>
      <c r="J10" s="33"/>
      <c r="K10" s="33"/>
      <c r="L10" s="79"/>
    </row>
    <row r="11" spans="1:14" x14ac:dyDescent="0.25">
      <c r="A11" s="107" t="s">
        <v>10</v>
      </c>
      <c r="B11" s="14"/>
      <c r="C11" s="14"/>
      <c r="D11" s="15"/>
      <c r="E11" s="16"/>
      <c r="F11" s="108"/>
      <c r="G11" s="80"/>
      <c r="H11" s="10"/>
      <c r="I11" s="10"/>
      <c r="J11" s="10">
        <f>J12+J56</f>
        <v>0</v>
      </c>
      <c r="K11" s="10">
        <f>K12+K56</f>
        <v>0</v>
      </c>
      <c r="L11" s="81">
        <f>J11+K11</f>
        <v>0</v>
      </c>
      <c r="N11" s="37"/>
    </row>
    <row r="12" spans="1:14" x14ac:dyDescent="0.25">
      <c r="A12" s="109" t="s">
        <v>11</v>
      </c>
      <c r="B12" s="51" t="s">
        <v>12</v>
      </c>
      <c r="C12" s="52"/>
      <c r="D12" s="53"/>
      <c r="E12" s="54"/>
      <c r="F12" s="110"/>
      <c r="G12" s="82"/>
      <c r="H12" s="55"/>
      <c r="I12" s="55"/>
      <c r="J12" s="55">
        <f>J13+J31+J35+J44+J53</f>
        <v>0</v>
      </c>
      <c r="K12" s="55">
        <f>K13+K31+K35+K44+K53</f>
        <v>0</v>
      </c>
      <c r="L12" s="83">
        <f>J12+K12</f>
        <v>0</v>
      </c>
      <c r="N12" s="37"/>
    </row>
    <row r="13" spans="1:14" x14ac:dyDescent="0.25">
      <c r="A13" s="111" t="s">
        <v>13</v>
      </c>
      <c r="B13" s="56" t="s">
        <v>14</v>
      </c>
      <c r="C13" s="57"/>
      <c r="D13" s="58"/>
      <c r="E13" s="59"/>
      <c r="F13" s="112"/>
      <c r="G13" s="84"/>
      <c r="H13" s="60"/>
      <c r="I13" s="60"/>
      <c r="J13" s="60">
        <f>SUM(J14,J15,J16,J17,J19,J21,J22,J25,J28,J29)</f>
        <v>0</v>
      </c>
      <c r="K13" s="60">
        <f>SUM(K14,K15,K16,K17,K19,K21,K22,K25,K28,K29)</f>
        <v>0</v>
      </c>
      <c r="L13" s="85">
        <f>SUM(L14,L15,L16,L17,L19,L21,L22,L25,L28,L29)</f>
        <v>0</v>
      </c>
      <c r="N13" s="37"/>
    </row>
    <row r="14" spans="1:14" ht="47.25" x14ac:dyDescent="0.25">
      <c r="A14" s="113" t="s">
        <v>15</v>
      </c>
      <c r="B14" s="18" t="s">
        <v>16</v>
      </c>
      <c r="C14" s="18" t="s">
        <v>17</v>
      </c>
      <c r="D14" s="38" t="s">
        <v>18</v>
      </c>
      <c r="E14" s="8">
        <v>1</v>
      </c>
      <c r="F14" s="114">
        <v>585.70000000000005</v>
      </c>
      <c r="G14" s="86"/>
      <c r="H14" s="35"/>
      <c r="I14" s="9">
        <f>G14+H14</f>
        <v>0</v>
      </c>
      <c r="J14" s="9"/>
      <c r="K14" s="9">
        <f>ROUND($F14*H14, 2)</f>
        <v>0</v>
      </c>
      <c r="L14" s="87">
        <f>J14+K14</f>
        <v>0</v>
      </c>
      <c r="N14" s="37"/>
    </row>
    <row r="15" spans="1:14" x14ac:dyDescent="0.25">
      <c r="A15" s="113" t="s">
        <v>19</v>
      </c>
      <c r="B15" s="18" t="s">
        <v>20</v>
      </c>
      <c r="C15" s="18"/>
      <c r="D15" s="38" t="s">
        <v>18</v>
      </c>
      <c r="E15" s="8">
        <v>1</v>
      </c>
      <c r="F15" s="114">
        <v>585.70000000000005</v>
      </c>
      <c r="G15" s="86"/>
      <c r="H15" s="35"/>
      <c r="I15" s="9">
        <f>G15+H15</f>
        <v>0</v>
      </c>
      <c r="J15" s="9"/>
      <c r="K15" s="9">
        <f>ROUND($F15*H15, 2)</f>
        <v>0</v>
      </c>
      <c r="L15" s="87">
        <f>J15+K15</f>
        <v>0</v>
      </c>
      <c r="N15" s="37"/>
    </row>
    <row r="16" spans="1:14" ht="31.5" x14ac:dyDescent="0.25">
      <c r="A16" s="113" t="s">
        <v>21</v>
      </c>
      <c r="B16" s="18" t="s">
        <v>22</v>
      </c>
      <c r="C16" s="18"/>
      <c r="D16" s="38" t="s">
        <v>18</v>
      </c>
      <c r="E16" s="8">
        <v>1</v>
      </c>
      <c r="F16" s="114">
        <v>585.70000000000005</v>
      </c>
      <c r="G16" s="86"/>
      <c r="H16" s="35"/>
      <c r="I16" s="9">
        <f>G16+H16</f>
        <v>0</v>
      </c>
      <c r="J16" s="9"/>
      <c r="K16" s="9">
        <f>ROUND($F16*H16, 2)</f>
        <v>0</v>
      </c>
      <c r="L16" s="87">
        <f>J16+K16</f>
        <v>0</v>
      </c>
      <c r="N16" s="37"/>
    </row>
    <row r="17" spans="1:14" x14ac:dyDescent="0.25">
      <c r="A17" s="113" t="s">
        <v>23</v>
      </c>
      <c r="B17" s="18" t="s">
        <v>24</v>
      </c>
      <c r="C17" s="18" t="s">
        <v>25</v>
      </c>
      <c r="D17" s="38" t="s">
        <v>18</v>
      </c>
      <c r="E17" s="8">
        <v>1</v>
      </c>
      <c r="F17" s="114">
        <v>439.4</v>
      </c>
      <c r="G17" s="86">
        <f>IFERROR(ROUND(SUM(J18)/F17, 2), 0)</f>
        <v>0</v>
      </c>
      <c r="H17" s="35"/>
      <c r="I17" s="9">
        <f>G17+H17</f>
        <v>0</v>
      </c>
      <c r="J17" s="9">
        <f>ROUND(G17*$F17, 2)</f>
        <v>0</v>
      </c>
      <c r="K17" s="9">
        <f>ROUND($F17*H17, 2)</f>
        <v>0</v>
      </c>
      <c r="L17" s="87">
        <f>J17+K17</f>
        <v>0</v>
      </c>
      <c r="N17" s="37"/>
    </row>
    <row r="18" spans="1:14" x14ac:dyDescent="0.25">
      <c r="A18" s="113" t="s">
        <v>26</v>
      </c>
      <c r="B18" s="19" t="s">
        <v>27</v>
      </c>
      <c r="C18" s="18"/>
      <c r="D18" s="38" t="s">
        <v>18</v>
      </c>
      <c r="E18" s="8">
        <v>1.1000000000000001</v>
      </c>
      <c r="F18" s="114">
        <v>483.34</v>
      </c>
      <c r="G18" s="88"/>
      <c r="H18" s="9"/>
      <c r="I18" s="9"/>
      <c r="J18" s="9">
        <f>ROUND($F18*G18, 2)</f>
        <v>0</v>
      </c>
      <c r="K18" s="9"/>
      <c r="L18" s="87"/>
      <c r="N18" s="37"/>
    </row>
    <row r="19" spans="1:14" x14ac:dyDescent="0.25">
      <c r="A19" s="113" t="s">
        <v>28</v>
      </c>
      <c r="B19" s="18" t="s">
        <v>29</v>
      </c>
      <c r="C19" s="18"/>
      <c r="D19" s="38" t="s">
        <v>30</v>
      </c>
      <c r="E19" s="8">
        <v>1</v>
      </c>
      <c r="F19" s="114">
        <v>184</v>
      </c>
      <c r="G19" s="86">
        <f>IFERROR(ROUND(SUM(J20)/F19, 2), 0)</f>
        <v>0</v>
      </c>
      <c r="H19" s="35"/>
      <c r="I19" s="9">
        <f>G19+H19</f>
        <v>0</v>
      </c>
      <c r="J19" s="9">
        <f>ROUND(G19*$F19, 2)</f>
        <v>0</v>
      </c>
      <c r="K19" s="9">
        <f>ROUND($F19*H19, 2)</f>
        <v>0</v>
      </c>
      <c r="L19" s="87">
        <f>J19+K19</f>
        <v>0</v>
      </c>
      <c r="N19" s="37"/>
    </row>
    <row r="20" spans="1:14" x14ac:dyDescent="0.25">
      <c r="A20" s="113" t="s">
        <v>31</v>
      </c>
      <c r="B20" s="19" t="s">
        <v>32</v>
      </c>
      <c r="C20" s="18" t="s">
        <v>33</v>
      </c>
      <c r="D20" s="38" t="s">
        <v>30</v>
      </c>
      <c r="E20" s="8">
        <v>1</v>
      </c>
      <c r="F20" s="115">
        <v>184</v>
      </c>
      <c r="G20" s="88"/>
      <c r="H20" s="9"/>
      <c r="I20" s="9"/>
      <c r="J20" s="9">
        <f>ROUND($F20*G20, 2)</f>
        <v>0</v>
      </c>
      <c r="K20" s="9"/>
      <c r="L20" s="87"/>
      <c r="N20" s="37"/>
    </row>
    <row r="21" spans="1:14" x14ac:dyDescent="0.25">
      <c r="A21" s="113" t="s">
        <v>34</v>
      </c>
      <c r="B21" s="18" t="s">
        <v>35</v>
      </c>
      <c r="C21" s="18"/>
      <c r="D21" s="38" t="s">
        <v>30</v>
      </c>
      <c r="E21" s="8">
        <v>1</v>
      </c>
      <c r="F21" s="114">
        <v>184</v>
      </c>
      <c r="G21" s="86"/>
      <c r="H21" s="35"/>
      <c r="I21" s="9">
        <f>G21+H21</f>
        <v>0</v>
      </c>
      <c r="J21" s="9"/>
      <c r="K21" s="9">
        <f>ROUND($F21*H21, 2)</f>
        <v>0</v>
      </c>
      <c r="L21" s="87">
        <f>J21+K21</f>
        <v>0</v>
      </c>
      <c r="N21" s="37"/>
    </row>
    <row r="22" spans="1:14" x14ac:dyDescent="0.25">
      <c r="A22" s="113" t="s">
        <v>36</v>
      </c>
      <c r="B22" s="18" t="s">
        <v>37</v>
      </c>
      <c r="C22" s="18"/>
      <c r="D22" s="38" t="s">
        <v>30</v>
      </c>
      <c r="E22" s="8">
        <v>1</v>
      </c>
      <c r="F22" s="114">
        <v>500</v>
      </c>
      <c r="G22" s="86">
        <f>IFERROR(ROUND(SUM(J23,J24)/F22, 2), 0)</f>
        <v>0</v>
      </c>
      <c r="H22" s="35"/>
      <c r="I22" s="9">
        <f>G22+H22</f>
        <v>0</v>
      </c>
      <c r="J22" s="9">
        <f>ROUND(G22*$F22, 2)</f>
        <v>0</v>
      </c>
      <c r="K22" s="9">
        <f>ROUND($F22*H22, 2)</f>
        <v>0</v>
      </c>
      <c r="L22" s="87">
        <f>J22+K22</f>
        <v>0</v>
      </c>
      <c r="N22" s="37"/>
    </row>
    <row r="23" spans="1:14" x14ac:dyDescent="0.25">
      <c r="A23" s="113" t="s">
        <v>38</v>
      </c>
      <c r="B23" s="19" t="s">
        <v>39</v>
      </c>
      <c r="C23" s="18"/>
      <c r="D23" s="38" t="s">
        <v>30</v>
      </c>
      <c r="E23" s="8">
        <v>1</v>
      </c>
      <c r="F23" s="115">
        <v>500</v>
      </c>
      <c r="G23" s="88"/>
      <c r="H23" s="9"/>
      <c r="I23" s="9"/>
      <c r="J23" s="9">
        <f>ROUND($F23*G23, 2)</f>
        <v>0</v>
      </c>
      <c r="K23" s="9"/>
      <c r="L23" s="87"/>
      <c r="N23" s="37"/>
    </row>
    <row r="24" spans="1:14" x14ac:dyDescent="0.25">
      <c r="A24" s="113" t="s">
        <v>40</v>
      </c>
      <c r="B24" s="19" t="s">
        <v>41</v>
      </c>
      <c r="C24" s="18"/>
      <c r="D24" s="38" t="s">
        <v>18</v>
      </c>
      <c r="E24" s="8">
        <v>1</v>
      </c>
      <c r="F24" s="115">
        <v>16</v>
      </c>
      <c r="G24" s="88"/>
      <c r="H24" s="9"/>
      <c r="I24" s="9"/>
      <c r="J24" s="9">
        <f>ROUND($F24*G24, 2)</f>
        <v>0</v>
      </c>
      <c r="K24" s="9"/>
      <c r="L24" s="87"/>
      <c r="N24" s="37"/>
    </row>
    <row r="25" spans="1:14" x14ac:dyDescent="0.25">
      <c r="A25" s="113" t="s">
        <v>42</v>
      </c>
      <c r="B25" s="18" t="s">
        <v>43</v>
      </c>
      <c r="C25" s="18"/>
      <c r="D25" s="38" t="s">
        <v>30</v>
      </c>
      <c r="E25" s="8">
        <v>1</v>
      </c>
      <c r="F25" s="114">
        <v>200</v>
      </c>
      <c r="G25" s="86">
        <f>IFERROR(ROUND(SUM(J26,J27)/F25, 2), 0)</f>
        <v>0</v>
      </c>
      <c r="H25" s="35"/>
      <c r="I25" s="9">
        <f>G25+H25</f>
        <v>0</v>
      </c>
      <c r="J25" s="9">
        <f>ROUND(G25*$F25, 2)</f>
        <v>0</v>
      </c>
      <c r="K25" s="9">
        <f>ROUND($F25*H25, 2)</f>
        <v>0</v>
      </c>
      <c r="L25" s="87">
        <f>J25+K25</f>
        <v>0</v>
      </c>
      <c r="N25" s="37"/>
    </row>
    <row r="26" spans="1:14" x14ac:dyDescent="0.25">
      <c r="A26" s="113" t="s">
        <v>44</v>
      </c>
      <c r="B26" s="19" t="s">
        <v>45</v>
      </c>
      <c r="C26" s="18"/>
      <c r="D26" s="38" t="s">
        <v>30</v>
      </c>
      <c r="E26" s="8">
        <v>1</v>
      </c>
      <c r="F26" s="115">
        <v>200</v>
      </c>
      <c r="G26" s="88"/>
      <c r="H26" s="9"/>
      <c r="I26" s="9"/>
      <c r="J26" s="9">
        <f>ROUND($F26*G26, 2)</f>
        <v>0</v>
      </c>
      <c r="K26" s="9"/>
      <c r="L26" s="87"/>
      <c r="N26" s="37"/>
    </row>
    <row r="27" spans="1:14" x14ac:dyDescent="0.25">
      <c r="A27" s="113" t="s">
        <v>46</v>
      </c>
      <c r="B27" s="19" t="s">
        <v>41</v>
      </c>
      <c r="C27" s="18"/>
      <c r="D27" s="38" t="s">
        <v>18</v>
      </c>
      <c r="E27" s="8">
        <v>1</v>
      </c>
      <c r="F27" s="115">
        <v>6.4</v>
      </c>
      <c r="G27" s="88"/>
      <c r="H27" s="9"/>
      <c r="I27" s="9"/>
      <c r="J27" s="9">
        <f>ROUND($F27*G27, 2)</f>
        <v>0</v>
      </c>
      <c r="K27" s="9"/>
      <c r="L27" s="87"/>
      <c r="N27" s="37"/>
    </row>
    <row r="28" spans="1:14" x14ac:dyDescent="0.25">
      <c r="A28" s="113" t="s">
        <v>47</v>
      </c>
      <c r="B28" s="18" t="s">
        <v>48</v>
      </c>
      <c r="C28" s="18"/>
      <c r="D28" s="38" t="s">
        <v>30</v>
      </c>
      <c r="E28" s="8">
        <v>1</v>
      </c>
      <c r="F28" s="114">
        <v>700</v>
      </c>
      <c r="G28" s="86"/>
      <c r="H28" s="35"/>
      <c r="I28" s="9">
        <f>G28+H28</f>
        <v>0</v>
      </c>
      <c r="J28" s="9"/>
      <c r="K28" s="9">
        <f>ROUND($F28*H28, 2)</f>
        <v>0</v>
      </c>
      <c r="L28" s="87">
        <f>J28+K28</f>
        <v>0</v>
      </c>
      <c r="N28" s="37"/>
    </row>
    <row r="29" spans="1:14" x14ac:dyDescent="0.25">
      <c r="A29" s="113" t="s">
        <v>49</v>
      </c>
      <c r="B29" s="18" t="s">
        <v>50</v>
      </c>
      <c r="C29" s="18" t="s">
        <v>51</v>
      </c>
      <c r="D29" s="38" t="s">
        <v>52</v>
      </c>
      <c r="E29" s="8">
        <v>1</v>
      </c>
      <c r="F29" s="114">
        <v>7.6310000000000002</v>
      </c>
      <c r="G29" s="86">
        <f>IFERROR(ROUND(SUM(J30)/F29, 2), 0)</f>
        <v>0</v>
      </c>
      <c r="H29" s="35"/>
      <c r="I29" s="9">
        <f>G29+H29</f>
        <v>0</v>
      </c>
      <c r="J29" s="9">
        <f>ROUND(G29*$F29, 2)</f>
        <v>0</v>
      </c>
      <c r="K29" s="9">
        <f>ROUND($F29*H29, 2)</f>
        <v>0</v>
      </c>
      <c r="L29" s="87">
        <f>J29+K29</f>
        <v>0</v>
      </c>
      <c r="N29" s="37"/>
    </row>
    <row r="30" spans="1:14" x14ac:dyDescent="0.25">
      <c r="A30" s="113" t="s">
        <v>53</v>
      </c>
      <c r="B30" s="19" t="s">
        <v>54</v>
      </c>
      <c r="C30" s="18"/>
      <c r="D30" s="38" t="s">
        <v>52</v>
      </c>
      <c r="E30" s="8">
        <v>1</v>
      </c>
      <c r="F30" s="114">
        <v>7.6310000000000002</v>
      </c>
      <c r="G30" s="88"/>
      <c r="H30" s="9"/>
      <c r="I30" s="9"/>
      <c r="J30" s="9">
        <f>ROUND($F30*G30, 2)</f>
        <v>0</v>
      </c>
      <c r="K30" s="9"/>
      <c r="L30" s="87"/>
      <c r="N30" s="37"/>
    </row>
    <row r="31" spans="1:14" x14ac:dyDescent="0.25">
      <c r="A31" s="111" t="s">
        <v>55</v>
      </c>
      <c r="B31" s="56" t="s">
        <v>56</v>
      </c>
      <c r="C31" s="57"/>
      <c r="D31" s="58"/>
      <c r="E31" s="59"/>
      <c r="F31" s="112"/>
      <c r="G31" s="84"/>
      <c r="H31" s="60"/>
      <c r="I31" s="60"/>
      <c r="J31" s="60">
        <f>SUM(J32,J34)</f>
        <v>0</v>
      </c>
      <c r="K31" s="60">
        <f>SUM(K32,K34)</f>
        <v>0</v>
      </c>
      <c r="L31" s="85">
        <f>SUM(L32,L34)</f>
        <v>0</v>
      </c>
      <c r="N31" s="37"/>
    </row>
    <row r="32" spans="1:14" ht="47.25" x14ac:dyDescent="0.25">
      <c r="A32" s="113" t="s">
        <v>57</v>
      </c>
      <c r="B32" s="18" t="s">
        <v>58</v>
      </c>
      <c r="C32" s="18"/>
      <c r="D32" s="38" t="s">
        <v>30</v>
      </c>
      <c r="E32" s="8">
        <v>1</v>
      </c>
      <c r="F32" s="114">
        <v>1</v>
      </c>
      <c r="G32" s="86">
        <f>IFERROR(ROUND(SUM(J33)/F32, 2), 0)</f>
        <v>0</v>
      </c>
      <c r="H32" s="35"/>
      <c r="I32" s="9">
        <f>G32+H32</f>
        <v>0</v>
      </c>
      <c r="J32" s="9">
        <f>ROUND(G32*$F32, 2)</f>
        <v>0</v>
      </c>
      <c r="K32" s="9">
        <f>ROUND($F32*H32, 2)</f>
        <v>0</v>
      </c>
      <c r="L32" s="87">
        <f>J32+K32</f>
        <v>0</v>
      </c>
      <c r="N32" s="37"/>
    </row>
    <row r="33" spans="1:14" x14ac:dyDescent="0.25">
      <c r="A33" s="113" t="s">
        <v>59</v>
      </c>
      <c r="B33" s="19" t="s">
        <v>60</v>
      </c>
      <c r="C33" s="18"/>
      <c r="D33" s="38" t="s">
        <v>30</v>
      </c>
      <c r="E33" s="8">
        <v>1</v>
      </c>
      <c r="F33" s="114">
        <v>1</v>
      </c>
      <c r="G33" s="88"/>
      <c r="H33" s="9"/>
      <c r="I33" s="9"/>
      <c r="J33" s="9">
        <f>ROUND($F33*G33, 2)</f>
        <v>0</v>
      </c>
      <c r="K33" s="9"/>
      <c r="L33" s="87"/>
      <c r="N33" s="37"/>
    </row>
    <row r="34" spans="1:14" x14ac:dyDescent="0.25">
      <c r="A34" s="113" t="s">
        <v>61</v>
      </c>
      <c r="B34" s="18" t="s">
        <v>62</v>
      </c>
      <c r="C34" s="18"/>
      <c r="D34" s="38" t="s">
        <v>30</v>
      </c>
      <c r="E34" s="8">
        <v>1</v>
      </c>
      <c r="F34" s="114">
        <v>1</v>
      </c>
      <c r="G34" s="86"/>
      <c r="H34" s="35"/>
      <c r="I34" s="9">
        <f>G34+H34</f>
        <v>0</v>
      </c>
      <c r="J34" s="9"/>
      <c r="K34" s="9">
        <f>ROUND($F34*H34, 2)</f>
        <v>0</v>
      </c>
      <c r="L34" s="87">
        <f>J34+K34</f>
        <v>0</v>
      </c>
      <c r="N34" s="37"/>
    </row>
    <row r="35" spans="1:14" x14ac:dyDescent="0.25">
      <c r="A35" s="111" t="s">
        <v>63</v>
      </c>
      <c r="B35" s="56" t="s">
        <v>64</v>
      </c>
      <c r="C35" s="57"/>
      <c r="D35" s="58"/>
      <c r="E35" s="59"/>
      <c r="F35" s="112"/>
      <c r="G35" s="84"/>
      <c r="H35" s="60"/>
      <c r="I35" s="60"/>
      <c r="J35" s="60">
        <f>SUM(J36,J37,J38,J39,J41,J43)</f>
        <v>0</v>
      </c>
      <c r="K35" s="60">
        <f>SUM(K36,K37,K38,K39,K41,K43)</f>
        <v>0</v>
      </c>
      <c r="L35" s="85">
        <f>SUM(L36,L37,L38,L39,L41,L43)</f>
        <v>0</v>
      </c>
      <c r="N35" s="37"/>
    </row>
    <row r="36" spans="1:14" ht="31.5" x14ac:dyDescent="0.25">
      <c r="A36" s="113" t="s">
        <v>65</v>
      </c>
      <c r="B36" s="18" t="s">
        <v>16</v>
      </c>
      <c r="C36" s="18"/>
      <c r="D36" s="38" t="s">
        <v>18</v>
      </c>
      <c r="E36" s="8">
        <v>1</v>
      </c>
      <c r="F36" s="114">
        <v>26.9</v>
      </c>
      <c r="G36" s="86"/>
      <c r="H36" s="35"/>
      <c r="I36" s="9">
        <f>G36+H36</f>
        <v>0</v>
      </c>
      <c r="J36" s="9"/>
      <c r="K36" s="9">
        <f>ROUND($F36*H36, 2)</f>
        <v>0</v>
      </c>
      <c r="L36" s="87">
        <f>J36+K36</f>
        <v>0</v>
      </c>
      <c r="N36" s="37"/>
    </row>
    <row r="37" spans="1:14" x14ac:dyDescent="0.25">
      <c r="A37" s="113" t="s">
        <v>66</v>
      </c>
      <c r="B37" s="18" t="s">
        <v>20</v>
      </c>
      <c r="C37" s="18"/>
      <c r="D37" s="38" t="s">
        <v>18</v>
      </c>
      <c r="E37" s="8">
        <v>1</v>
      </c>
      <c r="F37" s="114">
        <v>26.9</v>
      </c>
      <c r="G37" s="86"/>
      <c r="H37" s="35"/>
      <c r="I37" s="9">
        <f>G37+H37</f>
        <v>0</v>
      </c>
      <c r="J37" s="9"/>
      <c r="K37" s="9">
        <f>ROUND($F37*H37, 2)</f>
        <v>0</v>
      </c>
      <c r="L37" s="87">
        <f>J37+K37</f>
        <v>0</v>
      </c>
      <c r="N37" s="37"/>
    </row>
    <row r="38" spans="1:14" ht="31.5" x14ac:dyDescent="0.25">
      <c r="A38" s="113" t="s">
        <v>67</v>
      </c>
      <c r="B38" s="18" t="s">
        <v>22</v>
      </c>
      <c r="C38" s="18"/>
      <c r="D38" s="38" t="s">
        <v>18</v>
      </c>
      <c r="E38" s="8">
        <v>1</v>
      </c>
      <c r="F38" s="114">
        <v>26.9</v>
      </c>
      <c r="G38" s="86"/>
      <c r="H38" s="35"/>
      <c r="I38" s="9">
        <f>G38+H38</f>
        <v>0</v>
      </c>
      <c r="J38" s="9"/>
      <c r="K38" s="9">
        <f>ROUND($F38*H38, 2)</f>
        <v>0</v>
      </c>
      <c r="L38" s="87">
        <f>J38+K38</f>
        <v>0</v>
      </c>
      <c r="N38" s="37"/>
    </row>
    <row r="39" spans="1:14" x14ac:dyDescent="0.25">
      <c r="A39" s="113" t="s">
        <v>68</v>
      </c>
      <c r="B39" s="18" t="s">
        <v>24</v>
      </c>
      <c r="C39" s="18" t="s">
        <v>25</v>
      </c>
      <c r="D39" s="38" t="s">
        <v>18</v>
      </c>
      <c r="E39" s="8">
        <v>1</v>
      </c>
      <c r="F39" s="114">
        <v>53.8</v>
      </c>
      <c r="G39" s="86">
        <f>IFERROR(ROUND(SUM(J40)/F39, 2), 0)</f>
        <v>0</v>
      </c>
      <c r="H39" s="35"/>
      <c r="I39" s="9">
        <f>G39+H39</f>
        <v>0</v>
      </c>
      <c r="J39" s="9">
        <f>ROUND(G39*$F39, 2)</f>
        <v>0</v>
      </c>
      <c r="K39" s="9">
        <f>ROUND($F39*H39, 2)</f>
        <v>0</v>
      </c>
      <c r="L39" s="87">
        <f>J39+K39</f>
        <v>0</v>
      </c>
      <c r="N39" s="37"/>
    </row>
    <row r="40" spans="1:14" x14ac:dyDescent="0.25">
      <c r="A40" s="113" t="s">
        <v>69</v>
      </c>
      <c r="B40" s="19" t="s">
        <v>27</v>
      </c>
      <c r="C40" s="18"/>
      <c r="D40" s="38" t="s">
        <v>18</v>
      </c>
      <c r="E40" s="8">
        <v>1.1000000000000001</v>
      </c>
      <c r="F40" s="114">
        <v>59.18</v>
      </c>
      <c r="G40" s="88"/>
      <c r="H40" s="9"/>
      <c r="I40" s="9"/>
      <c r="J40" s="9">
        <f>ROUND($F40*G40, 2)</f>
        <v>0</v>
      </c>
      <c r="K40" s="9"/>
      <c r="L40" s="87"/>
      <c r="N40" s="37"/>
    </row>
    <row r="41" spans="1:14" x14ac:dyDescent="0.25">
      <c r="A41" s="113" t="s">
        <v>70</v>
      </c>
      <c r="B41" s="18" t="s">
        <v>71</v>
      </c>
      <c r="C41" s="18"/>
      <c r="D41" s="38" t="s">
        <v>30</v>
      </c>
      <c r="E41" s="8">
        <v>1</v>
      </c>
      <c r="F41" s="114">
        <v>52</v>
      </c>
      <c r="G41" s="86">
        <f>IFERROR(ROUND(SUM(J42)/F41, 2), 0)</f>
        <v>0</v>
      </c>
      <c r="H41" s="35"/>
      <c r="I41" s="9">
        <f>G41+H41</f>
        <v>0</v>
      </c>
      <c r="J41" s="9">
        <f>ROUND(G41*$F41, 2)</f>
        <v>0</v>
      </c>
      <c r="K41" s="9">
        <f>ROUND($F41*H41, 2)</f>
        <v>0</v>
      </c>
      <c r="L41" s="87">
        <f>J41+K41</f>
        <v>0</v>
      </c>
      <c r="N41" s="37"/>
    </row>
    <row r="42" spans="1:14" x14ac:dyDescent="0.25">
      <c r="A42" s="113" t="s">
        <v>72</v>
      </c>
      <c r="B42" s="19" t="s">
        <v>73</v>
      </c>
      <c r="C42" s="18" t="s">
        <v>74</v>
      </c>
      <c r="D42" s="38" t="s">
        <v>30</v>
      </c>
      <c r="E42" s="8">
        <v>1</v>
      </c>
      <c r="F42" s="115">
        <v>52</v>
      </c>
      <c r="G42" s="88"/>
      <c r="H42" s="9"/>
      <c r="I42" s="9"/>
      <c r="J42" s="9">
        <f>ROUND($F42*G42, 2)</f>
        <v>0</v>
      </c>
      <c r="K42" s="9"/>
      <c r="L42" s="87"/>
      <c r="N42" s="37"/>
    </row>
    <row r="43" spans="1:14" x14ac:dyDescent="0.25">
      <c r="A43" s="113" t="s">
        <v>75</v>
      </c>
      <c r="B43" s="18" t="s">
        <v>76</v>
      </c>
      <c r="C43" s="18"/>
      <c r="D43" s="38" t="s">
        <v>30</v>
      </c>
      <c r="E43" s="8">
        <v>1</v>
      </c>
      <c r="F43" s="114">
        <v>52</v>
      </c>
      <c r="G43" s="86"/>
      <c r="H43" s="35"/>
      <c r="I43" s="9">
        <f>G43+H43</f>
        <v>0</v>
      </c>
      <c r="J43" s="9"/>
      <c r="K43" s="9">
        <f>ROUND($F43*H43, 2)</f>
        <v>0</v>
      </c>
      <c r="L43" s="87">
        <f>J43+K43</f>
        <v>0</v>
      </c>
      <c r="N43" s="37"/>
    </row>
    <row r="44" spans="1:14" x14ac:dyDescent="0.25">
      <c r="A44" s="111" t="s">
        <v>77</v>
      </c>
      <c r="B44" s="56" t="s">
        <v>78</v>
      </c>
      <c r="C44" s="57"/>
      <c r="D44" s="58"/>
      <c r="E44" s="59"/>
      <c r="F44" s="112"/>
      <c r="G44" s="84"/>
      <c r="H44" s="60"/>
      <c r="I44" s="60"/>
      <c r="J44" s="60">
        <f>SUM(J45,J46,J47,J48,J50,J52)</f>
        <v>0</v>
      </c>
      <c r="K44" s="60">
        <f>SUM(K45,K46,K47,K48,K50,K52)</f>
        <v>0</v>
      </c>
      <c r="L44" s="85">
        <f>SUM(L45,L46,L47,L48,L50,L52)</f>
        <v>0</v>
      </c>
      <c r="N44" s="37"/>
    </row>
    <row r="45" spans="1:14" ht="31.5" x14ac:dyDescent="0.25">
      <c r="A45" s="113" t="s">
        <v>79</v>
      </c>
      <c r="B45" s="18" t="s">
        <v>16</v>
      </c>
      <c r="C45" s="18" t="s">
        <v>80</v>
      </c>
      <c r="D45" s="38" t="s">
        <v>18</v>
      </c>
      <c r="E45" s="8">
        <v>1</v>
      </c>
      <c r="F45" s="114">
        <v>489.8</v>
      </c>
      <c r="G45" s="86"/>
      <c r="H45" s="35"/>
      <c r="I45" s="9">
        <f>G45+H45</f>
        <v>0</v>
      </c>
      <c r="J45" s="9"/>
      <c r="K45" s="9">
        <f>ROUND($F45*H45, 2)</f>
        <v>0</v>
      </c>
      <c r="L45" s="87">
        <f>J45+K45</f>
        <v>0</v>
      </c>
      <c r="N45" s="37"/>
    </row>
    <row r="46" spans="1:14" x14ac:dyDescent="0.25">
      <c r="A46" s="113" t="s">
        <v>81</v>
      </c>
      <c r="B46" s="18" t="s">
        <v>20</v>
      </c>
      <c r="C46" s="18"/>
      <c r="D46" s="38" t="s">
        <v>18</v>
      </c>
      <c r="E46" s="8">
        <v>1</v>
      </c>
      <c r="F46" s="114">
        <v>489.8</v>
      </c>
      <c r="G46" s="86"/>
      <c r="H46" s="35"/>
      <c r="I46" s="9">
        <f>G46+H46</f>
        <v>0</v>
      </c>
      <c r="J46" s="9"/>
      <c r="K46" s="9">
        <f>ROUND($F46*H46, 2)</f>
        <v>0</v>
      </c>
      <c r="L46" s="87">
        <f>J46+K46</f>
        <v>0</v>
      </c>
      <c r="N46" s="37"/>
    </row>
    <row r="47" spans="1:14" ht="31.5" x14ac:dyDescent="0.25">
      <c r="A47" s="113" t="s">
        <v>82</v>
      </c>
      <c r="B47" s="18" t="s">
        <v>22</v>
      </c>
      <c r="C47" s="18"/>
      <c r="D47" s="38" t="s">
        <v>18</v>
      </c>
      <c r="E47" s="8">
        <v>1</v>
      </c>
      <c r="F47" s="114">
        <v>489.8</v>
      </c>
      <c r="G47" s="86"/>
      <c r="H47" s="35"/>
      <c r="I47" s="9">
        <f>G47+H47</f>
        <v>0</v>
      </c>
      <c r="J47" s="9"/>
      <c r="K47" s="9">
        <f>ROUND($F47*H47, 2)</f>
        <v>0</v>
      </c>
      <c r="L47" s="87">
        <f>J47+K47</f>
        <v>0</v>
      </c>
      <c r="N47" s="37"/>
    </row>
    <row r="48" spans="1:14" x14ac:dyDescent="0.25">
      <c r="A48" s="113" t="s">
        <v>83</v>
      </c>
      <c r="B48" s="18" t="s">
        <v>24</v>
      </c>
      <c r="C48" s="18" t="s">
        <v>80</v>
      </c>
      <c r="D48" s="38" t="s">
        <v>18</v>
      </c>
      <c r="E48" s="8">
        <v>1</v>
      </c>
      <c r="F48" s="114">
        <v>489.8</v>
      </c>
      <c r="G48" s="86">
        <f>IFERROR(ROUND(SUM(J49)/F48, 2), 0)</f>
        <v>0</v>
      </c>
      <c r="H48" s="35"/>
      <c r="I48" s="9">
        <f>G48+H48</f>
        <v>0</v>
      </c>
      <c r="J48" s="9">
        <f>ROUND(G48*$F48, 2)</f>
        <v>0</v>
      </c>
      <c r="K48" s="9">
        <f>ROUND($F48*H48, 2)</f>
        <v>0</v>
      </c>
      <c r="L48" s="87">
        <f>J48+K48</f>
        <v>0</v>
      </c>
      <c r="N48" s="37"/>
    </row>
    <row r="49" spans="1:14" x14ac:dyDescent="0.25">
      <c r="A49" s="113" t="s">
        <v>84</v>
      </c>
      <c r="B49" s="19" t="s">
        <v>27</v>
      </c>
      <c r="C49" s="18"/>
      <c r="D49" s="38" t="s">
        <v>18</v>
      </c>
      <c r="E49" s="8">
        <v>1.1000000000000001</v>
      </c>
      <c r="F49" s="114">
        <v>538.78</v>
      </c>
      <c r="G49" s="88"/>
      <c r="H49" s="9"/>
      <c r="I49" s="9"/>
      <c r="J49" s="9">
        <f>ROUND($F49*G49, 2)</f>
        <v>0</v>
      </c>
      <c r="K49" s="9"/>
      <c r="L49" s="87"/>
      <c r="N49" s="37"/>
    </row>
    <row r="50" spans="1:14" x14ac:dyDescent="0.25">
      <c r="A50" s="113" t="s">
        <v>85</v>
      </c>
      <c r="B50" s="18" t="s">
        <v>71</v>
      </c>
      <c r="C50" s="18"/>
      <c r="D50" s="38" t="s">
        <v>30</v>
      </c>
      <c r="E50" s="8">
        <v>1</v>
      </c>
      <c r="F50" s="114">
        <v>933</v>
      </c>
      <c r="G50" s="86">
        <f>IFERROR(ROUND(SUM(J51)/F50, 2), 0)</f>
        <v>0</v>
      </c>
      <c r="H50" s="35"/>
      <c r="I50" s="9">
        <f>G50+H50</f>
        <v>0</v>
      </c>
      <c r="J50" s="9">
        <f>ROUND(G50*$F50, 2)</f>
        <v>0</v>
      </c>
      <c r="K50" s="9">
        <f>ROUND($F50*H50, 2)</f>
        <v>0</v>
      </c>
      <c r="L50" s="87">
        <f>J50+K50</f>
        <v>0</v>
      </c>
      <c r="N50" s="37"/>
    </row>
    <row r="51" spans="1:14" x14ac:dyDescent="0.25">
      <c r="A51" s="113" t="s">
        <v>86</v>
      </c>
      <c r="B51" s="19" t="s">
        <v>73</v>
      </c>
      <c r="C51" s="18"/>
      <c r="D51" s="38" t="s">
        <v>30</v>
      </c>
      <c r="E51" s="8">
        <v>1</v>
      </c>
      <c r="F51" s="115">
        <v>933</v>
      </c>
      <c r="G51" s="88"/>
      <c r="H51" s="9"/>
      <c r="I51" s="9"/>
      <c r="J51" s="9">
        <f>ROUND($F51*G51, 2)</f>
        <v>0</v>
      </c>
      <c r="K51" s="9"/>
      <c r="L51" s="87"/>
      <c r="N51" s="37"/>
    </row>
    <row r="52" spans="1:14" x14ac:dyDescent="0.25">
      <c r="A52" s="113" t="s">
        <v>87</v>
      </c>
      <c r="B52" s="18" t="s">
        <v>76</v>
      </c>
      <c r="C52" s="18"/>
      <c r="D52" s="38" t="s">
        <v>30</v>
      </c>
      <c r="E52" s="8">
        <v>1</v>
      </c>
      <c r="F52" s="114">
        <v>933</v>
      </c>
      <c r="G52" s="86"/>
      <c r="H52" s="35"/>
      <c r="I52" s="9">
        <f>G52+H52</f>
        <v>0</v>
      </c>
      <c r="J52" s="9"/>
      <c r="K52" s="9">
        <f>ROUND($F52*H52, 2)</f>
        <v>0</v>
      </c>
      <c r="L52" s="87">
        <f>J52+K52</f>
        <v>0</v>
      </c>
      <c r="N52" s="37"/>
    </row>
    <row r="53" spans="1:14" x14ac:dyDescent="0.25">
      <c r="A53" s="111" t="s">
        <v>88</v>
      </c>
      <c r="B53" s="56" t="s">
        <v>89</v>
      </c>
      <c r="C53" s="57"/>
      <c r="D53" s="58"/>
      <c r="E53" s="59"/>
      <c r="F53" s="112"/>
      <c r="G53" s="84"/>
      <c r="H53" s="60"/>
      <c r="I53" s="60"/>
      <c r="J53" s="60">
        <f>SUM(J54)</f>
        <v>0</v>
      </c>
      <c r="K53" s="60">
        <f>SUM(K54)</f>
        <v>0</v>
      </c>
      <c r="L53" s="85">
        <f>SUM(L54)</f>
        <v>0</v>
      </c>
      <c r="N53" s="37"/>
    </row>
    <row r="54" spans="1:14" x14ac:dyDescent="0.25">
      <c r="A54" s="113" t="s">
        <v>90</v>
      </c>
      <c r="B54" s="18" t="s">
        <v>91</v>
      </c>
      <c r="C54" s="18"/>
      <c r="D54" s="38" t="s">
        <v>30</v>
      </c>
      <c r="E54" s="8">
        <v>1</v>
      </c>
      <c r="F54" s="114">
        <v>2</v>
      </c>
      <c r="G54" s="86">
        <f>IFERROR(ROUND(SUM(J55)/F54, 2), 0)</f>
        <v>0</v>
      </c>
      <c r="H54" s="35"/>
      <c r="I54" s="9">
        <f>G54+H54</f>
        <v>0</v>
      </c>
      <c r="J54" s="9">
        <f>ROUND(G54*$F54, 2)</f>
        <v>0</v>
      </c>
      <c r="K54" s="9">
        <f>ROUND($F54*H54, 2)</f>
        <v>0</v>
      </c>
      <c r="L54" s="87">
        <f>J54+K54</f>
        <v>0</v>
      </c>
      <c r="N54" s="37"/>
    </row>
    <row r="55" spans="1:14" ht="31.5" x14ac:dyDescent="0.25">
      <c r="A55" s="113" t="s">
        <v>92</v>
      </c>
      <c r="B55" s="19" t="s">
        <v>93</v>
      </c>
      <c r="C55" s="18"/>
      <c r="D55" s="38" t="s">
        <v>30</v>
      </c>
      <c r="E55" s="8">
        <v>1</v>
      </c>
      <c r="F55" s="114">
        <v>2</v>
      </c>
      <c r="G55" s="88"/>
      <c r="H55" s="9"/>
      <c r="I55" s="9"/>
      <c r="J55" s="9">
        <f>ROUND($F55*G55, 2)</f>
        <v>0</v>
      </c>
      <c r="K55" s="9"/>
      <c r="L55" s="87"/>
      <c r="N55" s="37"/>
    </row>
    <row r="56" spans="1:14" x14ac:dyDescent="0.25">
      <c r="A56" s="109" t="s">
        <v>94</v>
      </c>
      <c r="B56" s="51" t="s">
        <v>95</v>
      </c>
      <c r="C56" s="52"/>
      <c r="D56" s="53"/>
      <c r="E56" s="54"/>
      <c r="F56" s="110"/>
      <c r="G56" s="82"/>
      <c r="H56" s="55"/>
      <c r="I56" s="55"/>
      <c r="J56" s="55">
        <f>J57+J81</f>
        <v>0</v>
      </c>
      <c r="K56" s="55">
        <f>K57+K81</f>
        <v>0</v>
      </c>
      <c r="L56" s="83">
        <f>J56+K56</f>
        <v>0</v>
      </c>
      <c r="N56" s="37"/>
    </row>
    <row r="57" spans="1:14" x14ac:dyDescent="0.25">
      <c r="A57" s="111" t="s">
        <v>96</v>
      </c>
      <c r="B57" s="56" t="s">
        <v>97</v>
      </c>
      <c r="C57" s="57"/>
      <c r="D57" s="58"/>
      <c r="E57" s="59"/>
      <c r="F57" s="112"/>
      <c r="G57" s="84"/>
      <c r="H57" s="60"/>
      <c r="I57" s="60"/>
      <c r="J57" s="60">
        <f>SUM(J58,J60,J62,J64,J68,J73,J75,J77,J78,J79,J80)</f>
        <v>0</v>
      </c>
      <c r="K57" s="60">
        <f>SUM(K58,K60,K62,K64,K68,K73,K75,K77,K78,K79,K80)</f>
        <v>0</v>
      </c>
      <c r="L57" s="85">
        <f>SUM(L58,L60,L62,L64,L68,L73,L75,L77,L78,L79,L80)</f>
        <v>0</v>
      </c>
      <c r="N57" s="37"/>
    </row>
    <row r="58" spans="1:14" ht="31.5" x14ac:dyDescent="0.25">
      <c r="A58" s="113" t="s">
        <v>98</v>
      </c>
      <c r="B58" s="18" t="s">
        <v>99</v>
      </c>
      <c r="C58" s="18"/>
      <c r="D58" s="38" t="s">
        <v>30</v>
      </c>
      <c r="E58" s="8">
        <v>1</v>
      </c>
      <c r="F58" s="114">
        <v>10</v>
      </c>
      <c r="G58" s="86">
        <f>IFERROR(ROUND(SUM(J59)/F58, 2), 0)</f>
        <v>0</v>
      </c>
      <c r="H58" s="35"/>
      <c r="I58" s="9">
        <f>G58+H58</f>
        <v>0</v>
      </c>
      <c r="J58" s="9">
        <f>ROUND(G58*$F58, 2)</f>
        <v>0</v>
      </c>
      <c r="K58" s="9">
        <f>ROUND($F58*H58, 2)</f>
        <v>0</v>
      </c>
      <c r="L58" s="87">
        <f>J58+K58</f>
        <v>0</v>
      </c>
      <c r="N58" s="37"/>
    </row>
    <row r="59" spans="1:14" ht="31.5" x14ac:dyDescent="0.25">
      <c r="A59" s="113" t="s">
        <v>100</v>
      </c>
      <c r="B59" s="19" t="s">
        <v>101</v>
      </c>
      <c r="C59" s="18"/>
      <c r="D59" s="38" t="s">
        <v>30</v>
      </c>
      <c r="E59" s="8">
        <v>1</v>
      </c>
      <c r="F59" s="115">
        <v>10</v>
      </c>
      <c r="G59" s="88"/>
      <c r="H59" s="9"/>
      <c r="I59" s="9"/>
      <c r="J59" s="9">
        <f>ROUND($F59*G59, 2)</f>
        <v>0</v>
      </c>
      <c r="K59" s="9"/>
      <c r="L59" s="87"/>
      <c r="N59" s="37"/>
    </row>
    <row r="60" spans="1:14" x14ac:dyDescent="0.25">
      <c r="A60" s="113" t="s">
        <v>102</v>
      </c>
      <c r="B60" s="18" t="s">
        <v>103</v>
      </c>
      <c r="C60" s="18"/>
      <c r="D60" s="38" t="s">
        <v>104</v>
      </c>
      <c r="E60" s="8">
        <v>1</v>
      </c>
      <c r="F60" s="114">
        <v>300</v>
      </c>
      <c r="G60" s="86">
        <f>IFERROR(ROUND(SUM(J61)/F60, 2), 0)</f>
        <v>0</v>
      </c>
      <c r="H60" s="35"/>
      <c r="I60" s="9">
        <f>G60+H60</f>
        <v>0</v>
      </c>
      <c r="J60" s="9">
        <f>ROUND(G60*$F60, 2)</f>
        <v>0</v>
      </c>
      <c r="K60" s="9">
        <f>ROUND($F60*H60, 2)</f>
        <v>0</v>
      </c>
      <c r="L60" s="87">
        <f>J60+K60</f>
        <v>0</v>
      </c>
      <c r="N60" s="37"/>
    </row>
    <row r="61" spans="1:14" ht="47.25" x14ac:dyDescent="0.25">
      <c r="A61" s="113" t="s">
        <v>105</v>
      </c>
      <c r="B61" s="19" t="s">
        <v>106</v>
      </c>
      <c r="C61" s="18" t="s">
        <v>107</v>
      </c>
      <c r="D61" s="38" t="s">
        <v>104</v>
      </c>
      <c r="E61" s="8">
        <v>1</v>
      </c>
      <c r="F61" s="114">
        <v>300</v>
      </c>
      <c r="G61" s="88"/>
      <c r="H61" s="9"/>
      <c r="I61" s="9"/>
      <c r="J61" s="9">
        <f>ROUND($F61*G61, 2)</f>
        <v>0</v>
      </c>
      <c r="K61" s="9"/>
      <c r="L61" s="87"/>
      <c r="N61" s="37"/>
    </row>
    <row r="62" spans="1:14" ht="31.5" x14ac:dyDescent="0.25">
      <c r="A62" s="113" t="s">
        <v>108</v>
      </c>
      <c r="B62" s="18" t="s">
        <v>109</v>
      </c>
      <c r="C62" s="18"/>
      <c r="D62" s="38" t="s">
        <v>104</v>
      </c>
      <c r="E62" s="8">
        <v>1</v>
      </c>
      <c r="F62" s="114">
        <v>50</v>
      </c>
      <c r="G62" s="86">
        <f>IFERROR(ROUND(SUM(J63)/F62, 2), 0)</f>
        <v>0</v>
      </c>
      <c r="H62" s="35"/>
      <c r="I62" s="9">
        <f>G62+H62</f>
        <v>0</v>
      </c>
      <c r="J62" s="9">
        <f>ROUND(G62*$F62, 2)</f>
        <v>0</v>
      </c>
      <c r="K62" s="9">
        <f>ROUND($F62*H62, 2)</f>
        <v>0</v>
      </c>
      <c r="L62" s="87">
        <f>J62+K62</f>
        <v>0</v>
      </c>
      <c r="N62" s="37"/>
    </row>
    <row r="63" spans="1:14" ht="47.25" x14ac:dyDescent="0.25">
      <c r="A63" s="113" t="s">
        <v>110</v>
      </c>
      <c r="B63" s="19" t="s">
        <v>111</v>
      </c>
      <c r="C63" s="18" t="s">
        <v>112</v>
      </c>
      <c r="D63" s="38" t="s">
        <v>104</v>
      </c>
      <c r="E63" s="8">
        <v>1</v>
      </c>
      <c r="F63" s="115">
        <v>50</v>
      </c>
      <c r="G63" s="88"/>
      <c r="H63" s="9"/>
      <c r="I63" s="9"/>
      <c r="J63" s="9">
        <f>ROUND($F63*G63, 2)</f>
        <v>0</v>
      </c>
      <c r="K63" s="9"/>
      <c r="L63" s="87"/>
      <c r="N63" s="37"/>
    </row>
    <row r="64" spans="1:14" x14ac:dyDescent="0.25">
      <c r="A64" s="113" t="s">
        <v>113</v>
      </c>
      <c r="B64" s="18" t="s">
        <v>114</v>
      </c>
      <c r="C64" s="18"/>
      <c r="D64" s="38" t="s">
        <v>104</v>
      </c>
      <c r="E64" s="8">
        <v>1</v>
      </c>
      <c r="F64" s="114">
        <v>1200</v>
      </c>
      <c r="G64" s="86">
        <f>IFERROR(ROUND(SUM(J65,J66,J67)/F64, 2), 0)</f>
        <v>0</v>
      </c>
      <c r="H64" s="35"/>
      <c r="I64" s="9">
        <f>G64+H64</f>
        <v>0</v>
      </c>
      <c r="J64" s="9">
        <f>ROUND(G64*$F64, 2)</f>
        <v>0</v>
      </c>
      <c r="K64" s="9">
        <f>ROUND($F64*H64, 2)</f>
        <v>0</v>
      </c>
      <c r="L64" s="87">
        <f>J64+K64</f>
        <v>0</v>
      </c>
      <c r="N64" s="37"/>
    </row>
    <row r="65" spans="1:14" x14ac:dyDescent="0.25">
      <c r="A65" s="113" t="s">
        <v>115</v>
      </c>
      <c r="B65" s="19" t="s">
        <v>116</v>
      </c>
      <c r="C65" s="18"/>
      <c r="D65" s="38" t="s">
        <v>104</v>
      </c>
      <c r="E65" s="8">
        <v>1</v>
      </c>
      <c r="F65" s="115">
        <v>100</v>
      </c>
      <c r="G65" s="88"/>
      <c r="H65" s="9"/>
      <c r="I65" s="9"/>
      <c r="J65" s="9">
        <f>ROUND($F65*G65, 2)</f>
        <v>0</v>
      </c>
      <c r="K65" s="9"/>
      <c r="L65" s="87"/>
      <c r="N65" s="37"/>
    </row>
    <row r="66" spans="1:14" x14ac:dyDescent="0.25">
      <c r="A66" s="113" t="s">
        <v>117</v>
      </c>
      <c r="B66" s="19" t="s">
        <v>118</v>
      </c>
      <c r="C66" s="18"/>
      <c r="D66" s="38" t="s">
        <v>104</v>
      </c>
      <c r="E66" s="8">
        <v>1</v>
      </c>
      <c r="F66" s="115">
        <v>200</v>
      </c>
      <c r="G66" s="88"/>
      <c r="H66" s="9"/>
      <c r="I66" s="9"/>
      <c r="J66" s="9">
        <f>ROUND($F66*G66, 2)</f>
        <v>0</v>
      </c>
      <c r="K66" s="9"/>
      <c r="L66" s="87"/>
      <c r="N66" s="37"/>
    </row>
    <row r="67" spans="1:14" x14ac:dyDescent="0.25">
      <c r="A67" s="113" t="s">
        <v>119</v>
      </c>
      <c r="B67" s="19" t="s">
        <v>120</v>
      </c>
      <c r="C67" s="18"/>
      <c r="D67" s="38" t="s">
        <v>104</v>
      </c>
      <c r="E67" s="8">
        <v>1</v>
      </c>
      <c r="F67" s="115">
        <v>900</v>
      </c>
      <c r="G67" s="88"/>
      <c r="H67" s="9"/>
      <c r="I67" s="9"/>
      <c r="J67" s="9">
        <f>ROUND($F67*G67, 2)</f>
        <v>0</v>
      </c>
      <c r="K67" s="9"/>
      <c r="L67" s="87"/>
      <c r="N67" s="37"/>
    </row>
    <row r="68" spans="1:14" ht="47.25" x14ac:dyDescent="0.25">
      <c r="A68" s="113" t="s">
        <v>121</v>
      </c>
      <c r="B68" s="18" t="s">
        <v>122</v>
      </c>
      <c r="C68" s="18"/>
      <c r="D68" s="38" t="s">
        <v>30</v>
      </c>
      <c r="E68" s="8">
        <v>1</v>
      </c>
      <c r="F68" s="114">
        <v>40</v>
      </c>
      <c r="G68" s="86">
        <f>IFERROR(ROUND(SUM(J69,J70,J71,J72)/F68, 2), 0)</f>
        <v>0</v>
      </c>
      <c r="H68" s="35"/>
      <c r="I68" s="9">
        <f>G68+H68</f>
        <v>0</v>
      </c>
      <c r="J68" s="9">
        <f>ROUND(G68*$F68, 2)</f>
        <v>0</v>
      </c>
      <c r="K68" s="9">
        <f>ROUND($F68*H68, 2)</f>
        <v>0</v>
      </c>
      <c r="L68" s="87">
        <f>J68+K68</f>
        <v>0</v>
      </c>
      <c r="N68" s="37"/>
    </row>
    <row r="69" spans="1:14" x14ac:dyDescent="0.25">
      <c r="A69" s="113" t="s">
        <v>123</v>
      </c>
      <c r="B69" s="19" t="s">
        <v>124</v>
      </c>
      <c r="C69" s="18"/>
      <c r="D69" s="38" t="s">
        <v>30</v>
      </c>
      <c r="E69" s="8">
        <v>1</v>
      </c>
      <c r="F69" s="115">
        <v>16</v>
      </c>
      <c r="G69" s="88"/>
      <c r="H69" s="9"/>
      <c r="I69" s="9"/>
      <c r="J69" s="9">
        <f>ROUND($F69*G69, 2)</f>
        <v>0</v>
      </c>
      <c r="K69" s="9"/>
      <c r="L69" s="87"/>
      <c r="M69" s="34"/>
      <c r="N69" s="37"/>
    </row>
    <row r="70" spans="1:14" x14ac:dyDescent="0.25">
      <c r="A70" s="113" t="s">
        <v>125</v>
      </c>
      <c r="B70" s="19" t="s">
        <v>126</v>
      </c>
      <c r="C70" s="18" t="s">
        <v>127</v>
      </c>
      <c r="D70" s="38" t="s">
        <v>30</v>
      </c>
      <c r="E70" s="8">
        <v>1</v>
      </c>
      <c r="F70" s="115">
        <v>10</v>
      </c>
      <c r="G70" s="88"/>
      <c r="H70" s="9"/>
      <c r="I70" s="9"/>
      <c r="J70" s="9">
        <f>ROUND($F70*G70, 2)</f>
        <v>0</v>
      </c>
      <c r="K70" s="9"/>
      <c r="L70" s="87"/>
      <c r="N70" s="37"/>
    </row>
    <row r="71" spans="1:14" x14ac:dyDescent="0.25">
      <c r="A71" s="113" t="s">
        <v>128</v>
      </c>
      <c r="B71" s="19" t="s">
        <v>129</v>
      </c>
      <c r="C71" s="18"/>
      <c r="D71" s="38" t="s">
        <v>30</v>
      </c>
      <c r="E71" s="8">
        <v>1</v>
      </c>
      <c r="F71" s="115">
        <v>8</v>
      </c>
      <c r="G71" s="88"/>
      <c r="H71" s="9"/>
      <c r="I71" s="9"/>
      <c r="J71" s="9">
        <f>ROUND($F71*G71, 2)</f>
        <v>0</v>
      </c>
      <c r="K71" s="9"/>
      <c r="L71" s="87"/>
      <c r="N71" s="37"/>
    </row>
    <row r="72" spans="1:14" x14ac:dyDescent="0.25">
      <c r="A72" s="113" t="s">
        <v>130</v>
      </c>
      <c r="B72" s="19" t="s">
        <v>131</v>
      </c>
      <c r="C72" s="18" t="s">
        <v>132</v>
      </c>
      <c r="D72" s="38" t="s">
        <v>30</v>
      </c>
      <c r="E72" s="8">
        <v>1</v>
      </c>
      <c r="F72" s="115">
        <v>6</v>
      </c>
      <c r="G72" s="88"/>
      <c r="H72" s="9"/>
      <c r="I72" s="9"/>
      <c r="J72" s="9">
        <f>ROUND($F72*G72, 2)</f>
        <v>0</v>
      </c>
      <c r="K72" s="9"/>
      <c r="L72" s="87"/>
      <c r="N72" s="37"/>
    </row>
    <row r="73" spans="1:14" ht="31.5" x14ac:dyDescent="0.25">
      <c r="A73" s="113" t="s">
        <v>133</v>
      </c>
      <c r="B73" s="18" t="s">
        <v>134</v>
      </c>
      <c r="C73" s="18"/>
      <c r="D73" s="38" t="s">
        <v>30</v>
      </c>
      <c r="E73" s="8">
        <v>1</v>
      </c>
      <c r="F73" s="114">
        <v>20</v>
      </c>
      <c r="G73" s="86">
        <f>IFERROR(ROUND(SUM(J74)/F73, 2), 0)</f>
        <v>0</v>
      </c>
      <c r="H73" s="35"/>
      <c r="I73" s="9">
        <f>G73+H73</f>
        <v>0</v>
      </c>
      <c r="J73" s="9">
        <f>ROUND(G73*$F73, 2)</f>
        <v>0</v>
      </c>
      <c r="K73" s="9">
        <f>ROUND($F73*H73, 2)</f>
        <v>0</v>
      </c>
      <c r="L73" s="87">
        <f>J73+K73</f>
        <v>0</v>
      </c>
      <c r="N73" s="37"/>
    </row>
    <row r="74" spans="1:14" ht="31.5" x14ac:dyDescent="0.25">
      <c r="A74" s="113" t="s">
        <v>135</v>
      </c>
      <c r="B74" s="19" t="s">
        <v>136</v>
      </c>
      <c r="C74" s="18" t="s">
        <v>137</v>
      </c>
      <c r="D74" s="38" t="s">
        <v>30</v>
      </c>
      <c r="E74" s="8">
        <v>1</v>
      </c>
      <c r="F74" s="114">
        <v>20</v>
      </c>
      <c r="G74" s="88"/>
      <c r="H74" s="9"/>
      <c r="I74" s="9"/>
      <c r="J74" s="9">
        <f>ROUND($F74*G74, 2)</f>
        <v>0</v>
      </c>
      <c r="K74" s="9"/>
      <c r="L74" s="87"/>
      <c r="N74" s="37"/>
    </row>
    <row r="75" spans="1:14" x14ac:dyDescent="0.25">
      <c r="A75" s="113" t="s">
        <v>138</v>
      </c>
      <c r="B75" s="18" t="s">
        <v>139</v>
      </c>
      <c r="C75" s="18"/>
      <c r="D75" s="38" t="s">
        <v>30</v>
      </c>
      <c r="E75" s="8">
        <v>1</v>
      </c>
      <c r="F75" s="114">
        <v>2</v>
      </c>
      <c r="G75" s="86">
        <f>IFERROR(ROUND(SUM(J76)/F75, 2), 0)</f>
        <v>0</v>
      </c>
      <c r="H75" s="35"/>
      <c r="I75" s="9">
        <f>G75+H75</f>
        <v>0</v>
      </c>
      <c r="J75" s="9">
        <f>ROUND(G75*$F75, 2)</f>
        <v>0</v>
      </c>
      <c r="K75" s="9">
        <f>ROUND($F75*H75, 2)</f>
        <v>0</v>
      </c>
      <c r="L75" s="87">
        <f>J75+K75</f>
        <v>0</v>
      </c>
      <c r="N75" s="37"/>
    </row>
    <row r="76" spans="1:14" x14ac:dyDescent="0.25">
      <c r="A76" s="113" t="s">
        <v>140</v>
      </c>
      <c r="B76" s="19" t="s">
        <v>141</v>
      </c>
      <c r="C76" s="18"/>
      <c r="D76" s="38" t="s">
        <v>30</v>
      </c>
      <c r="E76" s="8">
        <v>1</v>
      </c>
      <c r="F76" s="115">
        <v>2</v>
      </c>
      <c r="G76" s="88"/>
      <c r="H76" s="9"/>
      <c r="I76" s="9"/>
      <c r="J76" s="9">
        <f>ROUND($F76*G76, 2)</f>
        <v>0</v>
      </c>
      <c r="K76" s="9"/>
      <c r="L76" s="87"/>
      <c r="M76" s="34"/>
      <c r="N76" s="37"/>
    </row>
    <row r="77" spans="1:14" ht="31.5" x14ac:dyDescent="0.25">
      <c r="A77" s="113" t="s">
        <v>142</v>
      </c>
      <c r="B77" s="18" t="s">
        <v>143</v>
      </c>
      <c r="C77" s="18"/>
      <c r="D77" s="38" t="s">
        <v>30</v>
      </c>
      <c r="E77" s="8">
        <v>1</v>
      </c>
      <c r="F77" s="114">
        <v>40</v>
      </c>
      <c r="G77" s="86"/>
      <c r="H77" s="35"/>
      <c r="I77" s="9">
        <f>G77+H77</f>
        <v>0</v>
      </c>
      <c r="J77" s="9"/>
      <c r="K77" s="9">
        <f>ROUND($F77*H77, 2)</f>
        <v>0</v>
      </c>
      <c r="L77" s="87">
        <f>J77+K77</f>
        <v>0</v>
      </c>
      <c r="N77" s="37"/>
    </row>
    <row r="78" spans="1:14" x14ac:dyDescent="0.25">
      <c r="A78" s="113" t="s">
        <v>144</v>
      </c>
      <c r="B78" s="18" t="s">
        <v>145</v>
      </c>
      <c r="C78" s="18"/>
      <c r="D78" s="38" t="s">
        <v>30</v>
      </c>
      <c r="E78" s="8">
        <v>1</v>
      </c>
      <c r="F78" s="114">
        <v>49</v>
      </c>
      <c r="G78" s="86"/>
      <c r="H78" s="35"/>
      <c r="I78" s="9">
        <f>G78+H78</f>
        <v>0</v>
      </c>
      <c r="J78" s="9"/>
      <c r="K78" s="9">
        <f>ROUND($F78*H78, 2)</f>
        <v>0</v>
      </c>
      <c r="L78" s="87">
        <f>J78+K78</f>
        <v>0</v>
      </c>
      <c r="N78" s="37"/>
    </row>
    <row r="79" spans="1:14" x14ac:dyDescent="0.25">
      <c r="A79" s="113" t="s">
        <v>146</v>
      </c>
      <c r="B79" s="18" t="s">
        <v>147</v>
      </c>
      <c r="C79" s="18"/>
      <c r="D79" s="38" t="s">
        <v>148</v>
      </c>
      <c r="E79" s="8">
        <v>1</v>
      </c>
      <c r="F79" s="114">
        <v>1200</v>
      </c>
      <c r="G79" s="86"/>
      <c r="H79" s="35"/>
      <c r="I79" s="9">
        <f>G79+H79</f>
        <v>0</v>
      </c>
      <c r="J79" s="9"/>
      <c r="K79" s="9">
        <f>ROUND($F79*H79, 2)</f>
        <v>0</v>
      </c>
      <c r="L79" s="87">
        <f>J79+K79</f>
        <v>0</v>
      </c>
      <c r="N79" s="37"/>
    </row>
    <row r="80" spans="1:14" x14ac:dyDescent="0.25">
      <c r="A80" s="113" t="s">
        <v>149</v>
      </c>
      <c r="B80" s="18" t="s">
        <v>150</v>
      </c>
      <c r="C80" s="18"/>
      <c r="D80" s="38" t="s">
        <v>151</v>
      </c>
      <c r="E80" s="8">
        <v>1</v>
      </c>
      <c r="F80" s="114">
        <v>1</v>
      </c>
      <c r="G80" s="86"/>
      <c r="H80" s="35"/>
      <c r="I80" s="9">
        <f>G80+H80</f>
        <v>0</v>
      </c>
      <c r="J80" s="9"/>
      <c r="K80" s="9">
        <f>ROUND($F80*H80, 2)</f>
        <v>0</v>
      </c>
      <c r="L80" s="87">
        <f>J80+K80</f>
        <v>0</v>
      </c>
      <c r="N80" s="37"/>
    </row>
    <row r="81" spans="1:14" x14ac:dyDescent="0.25">
      <c r="A81" s="111" t="s">
        <v>152</v>
      </c>
      <c r="B81" s="56" t="s">
        <v>153</v>
      </c>
      <c r="C81" s="57"/>
      <c r="D81" s="58"/>
      <c r="E81" s="59"/>
      <c r="F81" s="112"/>
      <c r="G81" s="84"/>
      <c r="H81" s="60"/>
      <c r="I81" s="60"/>
      <c r="J81" s="60">
        <f>SUM(J82,J90,J105,J107,J109,J111,J114,J116,J117,J118,J119)</f>
        <v>0</v>
      </c>
      <c r="K81" s="60">
        <f>SUM(K82,K90,K105,K107,K109,K111,K114,K116,K117,K118,K119)</f>
        <v>0</v>
      </c>
      <c r="L81" s="85">
        <f>SUM(L82,L90,L105,L107,L109,L111,L114,L116,L117,L118,L119)</f>
        <v>0</v>
      </c>
      <c r="N81" s="37"/>
    </row>
    <row r="82" spans="1:14" x14ac:dyDescent="0.25">
      <c r="A82" s="113" t="s">
        <v>154</v>
      </c>
      <c r="B82" s="18" t="s">
        <v>114</v>
      </c>
      <c r="C82" s="18"/>
      <c r="D82" s="38" t="s">
        <v>104</v>
      </c>
      <c r="E82" s="8">
        <v>1</v>
      </c>
      <c r="F82" s="114">
        <v>4600</v>
      </c>
      <c r="G82" s="86">
        <f>IFERROR(ROUND(SUM(J83,J84,J85,J86,J87,J88,J89)/F82, 2), 0)</f>
        <v>0</v>
      </c>
      <c r="H82" s="35"/>
      <c r="I82" s="9">
        <f>G82+H82</f>
        <v>0</v>
      </c>
      <c r="J82" s="9">
        <f>ROUND(G82*$F82, 2)</f>
        <v>0</v>
      </c>
      <c r="K82" s="9">
        <f>ROUND($F82*H82, 2)</f>
        <v>0</v>
      </c>
      <c r="L82" s="87">
        <f>J82+K82</f>
        <v>0</v>
      </c>
      <c r="N82" s="37"/>
    </row>
    <row r="83" spans="1:14" x14ac:dyDescent="0.25">
      <c r="A83" s="113" t="s">
        <v>155</v>
      </c>
      <c r="B83" s="19" t="s">
        <v>156</v>
      </c>
      <c r="C83" s="18"/>
      <c r="D83" s="38" t="s">
        <v>104</v>
      </c>
      <c r="E83" s="8">
        <v>1</v>
      </c>
      <c r="F83" s="115">
        <v>1600</v>
      </c>
      <c r="G83" s="88"/>
      <c r="H83" s="9"/>
      <c r="I83" s="9"/>
      <c r="J83" s="9">
        <f>ROUND($F83*G83, 2)</f>
        <v>0</v>
      </c>
      <c r="K83" s="9"/>
      <c r="L83" s="87"/>
      <c r="N83" s="37"/>
    </row>
    <row r="84" spans="1:14" x14ac:dyDescent="0.25">
      <c r="A84" s="113" t="s">
        <v>157</v>
      </c>
      <c r="B84" s="19" t="s">
        <v>158</v>
      </c>
      <c r="C84" s="18"/>
      <c r="D84" s="38" t="s">
        <v>104</v>
      </c>
      <c r="E84" s="8">
        <v>1</v>
      </c>
      <c r="F84" s="115">
        <v>800</v>
      </c>
      <c r="G84" s="88"/>
      <c r="H84" s="9"/>
      <c r="I84" s="9"/>
      <c r="J84" s="9">
        <f>ROUND($F84*G84, 2)</f>
        <v>0</v>
      </c>
      <c r="K84" s="9"/>
      <c r="L84" s="87"/>
      <c r="N84" s="37"/>
    </row>
    <row r="85" spans="1:14" x14ac:dyDescent="0.25">
      <c r="A85" s="113" t="s">
        <v>159</v>
      </c>
      <c r="B85" s="19" t="s">
        <v>160</v>
      </c>
      <c r="C85" s="18"/>
      <c r="D85" s="38" t="s">
        <v>104</v>
      </c>
      <c r="E85" s="8">
        <v>1</v>
      </c>
      <c r="F85" s="115">
        <v>300</v>
      </c>
      <c r="G85" s="88"/>
      <c r="H85" s="9"/>
      <c r="I85" s="9"/>
      <c r="J85" s="9">
        <f>ROUND($F85*G85, 2)</f>
        <v>0</v>
      </c>
      <c r="K85" s="9"/>
      <c r="L85" s="87"/>
      <c r="N85" s="37"/>
    </row>
    <row r="86" spans="1:14" x14ac:dyDescent="0.25">
      <c r="A86" s="113" t="s">
        <v>161</v>
      </c>
      <c r="B86" s="19" t="s">
        <v>162</v>
      </c>
      <c r="C86" s="18"/>
      <c r="D86" s="38" t="s">
        <v>104</v>
      </c>
      <c r="E86" s="8">
        <v>1</v>
      </c>
      <c r="F86" s="115">
        <v>300</v>
      </c>
      <c r="G86" s="88"/>
      <c r="H86" s="9"/>
      <c r="I86" s="9"/>
      <c r="J86" s="9">
        <f>ROUND($F86*G86, 2)</f>
        <v>0</v>
      </c>
      <c r="K86" s="9"/>
      <c r="L86" s="87"/>
      <c r="N86" s="37"/>
    </row>
    <row r="87" spans="1:14" x14ac:dyDescent="0.25">
      <c r="A87" s="113" t="s">
        <v>163</v>
      </c>
      <c r="B87" s="19" t="s">
        <v>164</v>
      </c>
      <c r="C87" s="18"/>
      <c r="D87" s="38" t="s">
        <v>104</v>
      </c>
      <c r="E87" s="8">
        <v>1</v>
      </c>
      <c r="F87" s="115">
        <v>600</v>
      </c>
      <c r="G87" s="88"/>
      <c r="H87" s="9"/>
      <c r="I87" s="9"/>
      <c r="J87" s="9">
        <f>ROUND($F87*G87, 2)</f>
        <v>0</v>
      </c>
      <c r="K87" s="9"/>
      <c r="L87" s="87"/>
      <c r="N87" s="37"/>
    </row>
    <row r="88" spans="1:14" x14ac:dyDescent="0.25">
      <c r="A88" s="113" t="s">
        <v>165</v>
      </c>
      <c r="B88" s="19" t="s">
        <v>166</v>
      </c>
      <c r="C88" s="18"/>
      <c r="D88" s="38" t="s">
        <v>104</v>
      </c>
      <c r="E88" s="8">
        <v>1</v>
      </c>
      <c r="F88" s="115">
        <v>600</v>
      </c>
      <c r="G88" s="88"/>
      <c r="H88" s="9"/>
      <c r="I88" s="9"/>
      <c r="J88" s="9">
        <f>ROUND($F88*G88, 2)</f>
        <v>0</v>
      </c>
      <c r="K88" s="9"/>
      <c r="L88" s="87"/>
      <c r="N88" s="37"/>
    </row>
    <row r="89" spans="1:14" x14ac:dyDescent="0.25">
      <c r="A89" s="113" t="s">
        <v>167</v>
      </c>
      <c r="B89" s="19" t="s">
        <v>168</v>
      </c>
      <c r="C89" s="18"/>
      <c r="D89" s="38" t="s">
        <v>104</v>
      </c>
      <c r="E89" s="8">
        <v>1</v>
      </c>
      <c r="F89" s="115">
        <v>400</v>
      </c>
      <c r="G89" s="88"/>
      <c r="H89" s="9"/>
      <c r="I89" s="9"/>
      <c r="J89" s="9">
        <f>ROUND($F89*G89, 2)</f>
        <v>0</v>
      </c>
      <c r="K89" s="9"/>
      <c r="L89" s="87"/>
      <c r="N89" s="37"/>
    </row>
    <row r="90" spans="1:14" x14ac:dyDescent="0.25">
      <c r="A90" s="113" t="s">
        <v>169</v>
      </c>
      <c r="B90" s="18" t="s">
        <v>170</v>
      </c>
      <c r="C90" s="18"/>
      <c r="D90" s="38" t="s">
        <v>30</v>
      </c>
      <c r="E90" s="8">
        <v>1</v>
      </c>
      <c r="F90" s="114">
        <v>2</v>
      </c>
      <c r="G90" s="86">
        <f>IFERROR(ROUND(SUM(J91,J92,J93,J94,J95,J96,J97,J98,J99,J100,J101,J102,J103,J104)/F90, 2), 0)</f>
        <v>0</v>
      </c>
      <c r="H90" s="35"/>
      <c r="I90" s="9">
        <f>G90+H90</f>
        <v>0</v>
      </c>
      <c r="J90" s="9">
        <f>ROUND(G90*$F90, 2)</f>
        <v>0</v>
      </c>
      <c r="K90" s="9">
        <f>ROUND($F90*H90, 2)</f>
        <v>0</v>
      </c>
      <c r="L90" s="87">
        <f>J90+K90</f>
        <v>0</v>
      </c>
      <c r="N90" s="37"/>
    </row>
    <row r="91" spans="1:14" x14ac:dyDescent="0.25">
      <c r="A91" s="113" t="s">
        <v>171</v>
      </c>
      <c r="B91" s="19" t="s">
        <v>172</v>
      </c>
      <c r="C91" s="18"/>
      <c r="D91" s="38" t="s">
        <v>30</v>
      </c>
      <c r="E91" s="8">
        <v>1</v>
      </c>
      <c r="F91" s="115">
        <v>100</v>
      </c>
      <c r="G91" s="88"/>
      <c r="H91" s="9"/>
      <c r="I91" s="9"/>
      <c r="J91" s="9">
        <f>ROUND($F91*G91, 2)</f>
        <v>0</v>
      </c>
      <c r="K91" s="9"/>
      <c r="L91" s="87"/>
      <c r="N91" s="37"/>
    </row>
    <row r="92" spans="1:14" x14ac:dyDescent="0.25">
      <c r="A92" s="113" t="s">
        <v>173</v>
      </c>
      <c r="B92" s="19" t="s">
        <v>174</v>
      </c>
      <c r="C92" s="18"/>
      <c r="D92" s="38" t="s">
        <v>30</v>
      </c>
      <c r="E92" s="8">
        <v>1</v>
      </c>
      <c r="F92" s="115">
        <v>20</v>
      </c>
      <c r="G92" s="88"/>
      <c r="H92" s="9"/>
      <c r="I92" s="9"/>
      <c r="J92" s="9">
        <f>ROUND($F92*G92, 2)</f>
        <v>0</v>
      </c>
      <c r="K92" s="9"/>
      <c r="L92" s="87"/>
      <c r="N92" s="37"/>
    </row>
    <row r="93" spans="1:14" ht="110.25" x14ac:dyDescent="0.25">
      <c r="A93" s="113" t="s">
        <v>175</v>
      </c>
      <c r="B93" s="19" t="s">
        <v>176</v>
      </c>
      <c r="C93" s="18" t="s">
        <v>177</v>
      </c>
      <c r="D93" s="38" t="s">
        <v>30</v>
      </c>
      <c r="E93" s="8">
        <v>1</v>
      </c>
      <c r="F93" s="115">
        <v>240</v>
      </c>
      <c r="G93" s="88"/>
      <c r="H93" s="9"/>
      <c r="I93" s="9"/>
      <c r="J93" s="9">
        <f>ROUND($F93*G93, 2)</f>
        <v>0</v>
      </c>
      <c r="K93" s="9"/>
      <c r="L93" s="87"/>
      <c r="N93" s="37"/>
    </row>
    <row r="94" spans="1:14" ht="78.75" x14ac:dyDescent="0.25">
      <c r="A94" s="113" t="s">
        <v>178</v>
      </c>
      <c r="B94" s="19" t="s">
        <v>179</v>
      </c>
      <c r="C94" s="18" t="s">
        <v>180</v>
      </c>
      <c r="D94" s="38" t="s">
        <v>30</v>
      </c>
      <c r="E94" s="8">
        <v>1</v>
      </c>
      <c r="F94" s="115">
        <v>17</v>
      </c>
      <c r="G94" s="88"/>
      <c r="H94" s="9"/>
      <c r="I94" s="9"/>
      <c r="J94" s="9">
        <f>ROUND($F94*G94, 2)</f>
        <v>0</v>
      </c>
      <c r="K94" s="9"/>
      <c r="L94" s="87"/>
      <c r="N94" s="37"/>
    </row>
    <row r="95" spans="1:14" ht="47.25" x14ac:dyDescent="0.25">
      <c r="A95" s="113" t="s">
        <v>181</v>
      </c>
      <c r="B95" s="19" t="s">
        <v>182</v>
      </c>
      <c r="C95" s="18" t="s">
        <v>183</v>
      </c>
      <c r="D95" s="38" t="s">
        <v>30</v>
      </c>
      <c r="E95" s="8">
        <v>1</v>
      </c>
      <c r="F95" s="115">
        <v>5</v>
      </c>
      <c r="G95" s="88"/>
      <c r="H95" s="9"/>
      <c r="I95" s="9"/>
      <c r="J95" s="9">
        <f>ROUND($F95*G95, 2)</f>
        <v>0</v>
      </c>
      <c r="K95" s="9"/>
      <c r="L95" s="87"/>
      <c r="N95" s="37"/>
    </row>
    <row r="96" spans="1:14" ht="47.25" x14ac:dyDescent="0.25">
      <c r="A96" s="113" t="s">
        <v>184</v>
      </c>
      <c r="B96" s="19" t="s">
        <v>185</v>
      </c>
      <c r="C96" s="18" t="s">
        <v>186</v>
      </c>
      <c r="D96" s="38" t="s">
        <v>30</v>
      </c>
      <c r="E96" s="8">
        <v>1</v>
      </c>
      <c r="F96" s="115">
        <v>12</v>
      </c>
      <c r="G96" s="88"/>
      <c r="H96" s="9"/>
      <c r="I96" s="9"/>
      <c r="J96" s="9">
        <f>ROUND($F96*G96, 2)</f>
        <v>0</v>
      </c>
      <c r="K96" s="9"/>
      <c r="L96" s="87"/>
      <c r="M96" s="34"/>
      <c r="N96" s="37"/>
    </row>
    <row r="97" spans="1:14" x14ac:dyDescent="0.25">
      <c r="A97" s="113" t="s">
        <v>187</v>
      </c>
      <c r="B97" s="19" t="s">
        <v>188</v>
      </c>
      <c r="C97" s="18"/>
      <c r="D97" s="38" t="s">
        <v>30</v>
      </c>
      <c r="E97" s="8">
        <v>1</v>
      </c>
      <c r="F97" s="115">
        <v>160</v>
      </c>
      <c r="G97" s="88"/>
      <c r="H97" s="9"/>
      <c r="I97" s="9"/>
      <c r="J97" s="9">
        <f>ROUND($F97*G97, 2)</f>
        <v>0</v>
      </c>
      <c r="K97" s="9"/>
      <c r="L97" s="87"/>
      <c r="N97" s="37"/>
    </row>
    <row r="98" spans="1:14" x14ac:dyDescent="0.25">
      <c r="A98" s="113" t="s">
        <v>189</v>
      </c>
      <c r="B98" s="19" t="s">
        <v>190</v>
      </c>
      <c r="C98" s="18"/>
      <c r="D98" s="38" t="s">
        <v>30</v>
      </c>
      <c r="E98" s="8">
        <v>1</v>
      </c>
      <c r="F98" s="115">
        <v>160</v>
      </c>
      <c r="G98" s="88"/>
      <c r="H98" s="9"/>
      <c r="I98" s="9"/>
      <c r="J98" s="9">
        <f>ROUND($F98*G98, 2)</f>
        <v>0</v>
      </c>
      <c r="K98" s="9"/>
      <c r="L98" s="87"/>
      <c r="N98" s="37"/>
    </row>
    <row r="99" spans="1:14" x14ac:dyDescent="0.25">
      <c r="A99" s="113" t="s">
        <v>191</v>
      </c>
      <c r="B99" s="19" t="s">
        <v>192</v>
      </c>
      <c r="C99" s="18"/>
      <c r="D99" s="38" t="s">
        <v>30</v>
      </c>
      <c r="E99" s="8">
        <v>1</v>
      </c>
      <c r="F99" s="115">
        <v>160</v>
      </c>
      <c r="G99" s="88"/>
      <c r="H99" s="9"/>
      <c r="I99" s="9"/>
      <c r="J99" s="9">
        <f>ROUND($F99*G99, 2)</f>
        <v>0</v>
      </c>
      <c r="K99" s="9"/>
      <c r="L99" s="87"/>
      <c r="N99" s="37"/>
    </row>
    <row r="100" spans="1:14" ht="47.25" x14ac:dyDescent="0.25">
      <c r="A100" s="113" t="s">
        <v>193</v>
      </c>
      <c r="B100" s="19" t="s">
        <v>194</v>
      </c>
      <c r="C100" s="18" t="s">
        <v>195</v>
      </c>
      <c r="D100" s="38" t="s">
        <v>30</v>
      </c>
      <c r="E100" s="8">
        <v>1</v>
      </c>
      <c r="F100" s="115">
        <v>180</v>
      </c>
      <c r="G100" s="88"/>
      <c r="H100" s="9"/>
      <c r="I100" s="9"/>
      <c r="J100" s="9">
        <f>ROUND($F100*G100, 2)</f>
        <v>0</v>
      </c>
      <c r="K100" s="9"/>
      <c r="L100" s="87"/>
      <c r="N100" s="37"/>
    </row>
    <row r="101" spans="1:14" x14ac:dyDescent="0.25">
      <c r="A101" s="113" t="s">
        <v>196</v>
      </c>
      <c r="B101" s="19" t="s">
        <v>197</v>
      </c>
      <c r="C101" s="18"/>
      <c r="D101" s="38" t="s">
        <v>30</v>
      </c>
      <c r="E101" s="8">
        <v>1</v>
      </c>
      <c r="F101" s="115">
        <v>216</v>
      </c>
      <c r="G101" s="88"/>
      <c r="H101" s="9"/>
      <c r="I101" s="9"/>
      <c r="J101" s="9">
        <f>ROUND($F101*G101, 2)</f>
        <v>0</v>
      </c>
      <c r="K101" s="9"/>
      <c r="L101" s="87"/>
      <c r="N101" s="37"/>
    </row>
    <row r="102" spans="1:14" ht="47.25" x14ac:dyDescent="0.25">
      <c r="A102" s="113" t="s">
        <v>198</v>
      </c>
      <c r="B102" s="20" t="s">
        <v>199</v>
      </c>
      <c r="C102" s="18" t="s">
        <v>200</v>
      </c>
      <c r="D102" s="38" t="s">
        <v>30</v>
      </c>
      <c r="E102" s="8">
        <v>1</v>
      </c>
      <c r="F102" s="115">
        <v>20</v>
      </c>
      <c r="G102" s="88"/>
      <c r="H102" s="9"/>
      <c r="I102" s="9"/>
      <c r="J102" s="9">
        <f>ROUND($F102*G102, 2)</f>
        <v>0</v>
      </c>
      <c r="K102" s="9"/>
      <c r="L102" s="87"/>
      <c r="N102" s="37"/>
    </row>
    <row r="103" spans="1:14" x14ac:dyDescent="0.25">
      <c r="A103" s="113" t="s">
        <v>201</v>
      </c>
      <c r="B103" s="19" t="s">
        <v>202</v>
      </c>
      <c r="C103" s="18"/>
      <c r="D103" s="38" t="s">
        <v>30</v>
      </c>
      <c r="E103" s="8">
        <v>1</v>
      </c>
      <c r="F103" s="115">
        <v>100</v>
      </c>
      <c r="G103" s="88"/>
      <c r="H103" s="9"/>
      <c r="I103" s="9"/>
      <c r="J103" s="9">
        <f>ROUND($F103*G103, 2)</f>
        <v>0</v>
      </c>
      <c r="K103" s="9"/>
      <c r="L103" s="87"/>
      <c r="N103" s="37"/>
    </row>
    <row r="104" spans="1:14" ht="31.5" x14ac:dyDescent="0.25">
      <c r="A104" s="113" t="s">
        <v>203</v>
      </c>
      <c r="B104" s="20" t="s">
        <v>204</v>
      </c>
      <c r="C104" s="18" t="s">
        <v>205</v>
      </c>
      <c r="D104" s="38" t="s">
        <v>30</v>
      </c>
      <c r="E104" s="8">
        <v>1</v>
      </c>
      <c r="F104" s="115">
        <v>2</v>
      </c>
      <c r="G104" s="88"/>
      <c r="H104" s="9"/>
      <c r="I104" s="9"/>
      <c r="J104" s="9">
        <f>ROUND($F104*G104, 2)</f>
        <v>0</v>
      </c>
      <c r="K104" s="9"/>
      <c r="L104" s="87"/>
      <c r="N104" s="37"/>
    </row>
    <row r="105" spans="1:14" x14ac:dyDescent="0.25">
      <c r="A105" s="113" t="s">
        <v>206</v>
      </c>
      <c r="B105" s="18" t="s">
        <v>207</v>
      </c>
      <c r="C105" s="18"/>
      <c r="D105" s="38" t="s">
        <v>30</v>
      </c>
      <c r="E105" s="8">
        <v>1</v>
      </c>
      <c r="F105" s="114">
        <v>12</v>
      </c>
      <c r="G105" s="86">
        <f>IFERROR(ROUND(SUM(J106)/F105, 2), 0)</f>
        <v>0</v>
      </c>
      <c r="H105" s="35"/>
      <c r="I105" s="9">
        <f>G105+H105</f>
        <v>0</v>
      </c>
      <c r="J105" s="9">
        <f>ROUND(G105*$F105, 2)</f>
        <v>0</v>
      </c>
      <c r="K105" s="9">
        <f>ROUND($F105*H105, 2)</f>
        <v>0</v>
      </c>
      <c r="L105" s="87">
        <f>J105+K105</f>
        <v>0</v>
      </c>
      <c r="N105" s="37"/>
    </row>
    <row r="106" spans="1:14" x14ac:dyDescent="0.25">
      <c r="A106" s="113" t="s">
        <v>208</v>
      </c>
      <c r="B106" s="19" t="s">
        <v>209</v>
      </c>
      <c r="C106" s="18"/>
      <c r="D106" s="38" t="s">
        <v>30</v>
      </c>
      <c r="E106" s="8">
        <v>1</v>
      </c>
      <c r="F106" s="114">
        <v>12</v>
      </c>
      <c r="G106" s="88"/>
      <c r="H106" s="9"/>
      <c r="I106" s="9"/>
      <c r="J106" s="9">
        <f>ROUND($F106*G106, 2)</f>
        <v>0</v>
      </c>
      <c r="K106" s="9"/>
      <c r="L106" s="87"/>
      <c r="N106" s="37"/>
    </row>
    <row r="107" spans="1:14" x14ac:dyDescent="0.25">
      <c r="A107" s="113" t="s">
        <v>210</v>
      </c>
      <c r="B107" s="18" t="s">
        <v>211</v>
      </c>
      <c r="C107" s="18"/>
      <c r="D107" s="38" t="s">
        <v>52</v>
      </c>
      <c r="E107" s="8">
        <v>1</v>
      </c>
      <c r="F107" s="114">
        <v>0.12</v>
      </c>
      <c r="G107" s="86">
        <f>IFERROR(ROUND(SUM(J108)/F107, 2), 0)</f>
        <v>0</v>
      </c>
      <c r="H107" s="35"/>
      <c r="I107" s="9">
        <f>G107+H107</f>
        <v>0</v>
      </c>
      <c r="J107" s="9">
        <f>ROUND(G107*$F107, 2)</f>
        <v>0</v>
      </c>
      <c r="K107" s="9">
        <f>ROUND($F107*H107, 2)</f>
        <v>0</v>
      </c>
      <c r="L107" s="87">
        <f>J107+K107</f>
        <v>0</v>
      </c>
      <c r="N107" s="37"/>
    </row>
    <row r="108" spans="1:14" x14ac:dyDescent="0.25">
      <c r="A108" s="113" t="s">
        <v>212</v>
      </c>
      <c r="B108" s="19" t="s">
        <v>213</v>
      </c>
      <c r="C108" s="18" t="s">
        <v>214</v>
      </c>
      <c r="D108" s="38" t="s">
        <v>52</v>
      </c>
      <c r="E108" s="8">
        <v>1</v>
      </c>
      <c r="F108" s="115">
        <v>0.12</v>
      </c>
      <c r="G108" s="88"/>
      <c r="H108" s="9"/>
      <c r="I108" s="9"/>
      <c r="J108" s="9">
        <f>ROUND($F108*G108, 2)</f>
        <v>0</v>
      </c>
      <c r="K108" s="9"/>
      <c r="L108" s="87"/>
      <c r="N108" s="37"/>
    </row>
    <row r="109" spans="1:14" x14ac:dyDescent="0.25">
      <c r="A109" s="113" t="s">
        <v>215</v>
      </c>
      <c r="B109" s="18" t="s">
        <v>216</v>
      </c>
      <c r="C109" s="18"/>
      <c r="D109" s="38" t="s">
        <v>52</v>
      </c>
      <c r="E109" s="8">
        <v>1</v>
      </c>
      <c r="F109" s="114">
        <v>0.1</v>
      </c>
      <c r="G109" s="86">
        <f>IFERROR(ROUND(SUM(J110)/F109, 2), 0)</f>
        <v>0</v>
      </c>
      <c r="H109" s="35"/>
      <c r="I109" s="9">
        <f>G109+H109</f>
        <v>0</v>
      </c>
      <c r="J109" s="9">
        <f>ROUND(G109*$F109, 2)</f>
        <v>0</v>
      </c>
      <c r="K109" s="9">
        <f>ROUND($F109*H109, 2)</f>
        <v>0</v>
      </c>
      <c r="L109" s="87">
        <f>J109+K109</f>
        <v>0</v>
      </c>
      <c r="N109" s="37"/>
    </row>
    <row r="110" spans="1:14" x14ac:dyDescent="0.25">
      <c r="A110" s="113" t="s">
        <v>217</v>
      </c>
      <c r="B110" s="19" t="s">
        <v>218</v>
      </c>
      <c r="C110" s="18" t="s">
        <v>219</v>
      </c>
      <c r="D110" s="38" t="s">
        <v>52</v>
      </c>
      <c r="E110" s="8">
        <v>1</v>
      </c>
      <c r="F110" s="115">
        <v>0.1</v>
      </c>
      <c r="G110" s="88"/>
      <c r="H110" s="9"/>
      <c r="I110" s="9"/>
      <c r="J110" s="9">
        <f>ROUND($F110*G110, 2)</f>
        <v>0</v>
      </c>
      <c r="K110" s="9"/>
      <c r="L110" s="87"/>
      <c r="N110" s="37"/>
    </row>
    <row r="111" spans="1:14" x14ac:dyDescent="0.25">
      <c r="A111" s="113" t="s">
        <v>220</v>
      </c>
      <c r="B111" s="18" t="s">
        <v>221</v>
      </c>
      <c r="C111" s="18"/>
      <c r="D111" s="38" t="s">
        <v>30</v>
      </c>
      <c r="E111" s="8">
        <v>1</v>
      </c>
      <c r="F111" s="114">
        <v>18</v>
      </c>
      <c r="G111" s="86">
        <f>IFERROR(ROUND(SUM(J112,J113)/F111, 2), 0)</f>
        <v>0</v>
      </c>
      <c r="H111" s="35"/>
      <c r="I111" s="9">
        <f>G111+H111</f>
        <v>0</v>
      </c>
      <c r="J111" s="9">
        <f>ROUND(G111*$F111, 2)</f>
        <v>0</v>
      </c>
      <c r="K111" s="9">
        <f>ROUND($F111*H111, 2)</f>
        <v>0</v>
      </c>
      <c r="L111" s="87">
        <f>J111+K111</f>
        <v>0</v>
      </c>
      <c r="N111" s="37"/>
    </row>
    <row r="112" spans="1:14" ht="31.5" x14ac:dyDescent="0.25">
      <c r="A112" s="113" t="s">
        <v>222</v>
      </c>
      <c r="B112" s="19" t="s">
        <v>223</v>
      </c>
      <c r="C112" s="18"/>
      <c r="D112" s="38" t="s">
        <v>30</v>
      </c>
      <c r="E112" s="8">
        <v>1</v>
      </c>
      <c r="F112" s="115">
        <v>8</v>
      </c>
      <c r="G112" s="88"/>
      <c r="H112" s="9"/>
      <c r="I112" s="9"/>
      <c r="J112" s="9">
        <f>ROUND($F112*G112, 2)</f>
        <v>0</v>
      </c>
      <c r="K112" s="9"/>
      <c r="L112" s="87"/>
      <c r="N112" s="37"/>
    </row>
    <row r="113" spans="1:14" ht="31.5" x14ac:dyDescent="0.25">
      <c r="A113" s="113" t="s">
        <v>224</v>
      </c>
      <c r="B113" s="19" t="s">
        <v>225</v>
      </c>
      <c r="C113" s="18"/>
      <c r="D113" s="38" t="s">
        <v>30</v>
      </c>
      <c r="E113" s="8">
        <v>1</v>
      </c>
      <c r="F113" s="115">
        <v>10</v>
      </c>
      <c r="G113" s="88"/>
      <c r="H113" s="9"/>
      <c r="I113" s="9"/>
      <c r="J113" s="9">
        <f>ROUND($F113*G113, 2)</f>
        <v>0</v>
      </c>
      <c r="K113" s="9"/>
      <c r="L113" s="87"/>
      <c r="N113" s="37"/>
    </row>
    <row r="114" spans="1:14" x14ac:dyDescent="0.25">
      <c r="A114" s="113" t="s">
        <v>226</v>
      </c>
      <c r="B114" s="18" t="s">
        <v>227</v>
      </c>
      <c r="C114" s="18"/>
      <c r="D114" s="38" t="s">
        <v>30</v>
      </c>
      <c r="E114" s="8">
        <v>1</v>
      </c>
      <c r="F114" s="114">
        <v>2</v>
      </c>
      <c r="G114" s="86">
        <f>IFERROR(ROUND(SUM(J115)/F114, 2), 0)</f>
        <v>0</v>
      </c>
      <c r="H114" s="35"/>
      <c r="I114" s="9">
        <f>G114+H114</f>
        <v>0</v>
      </c>
      <c r="J114" s="9">
        <f>ROUND(G114*$F114, 2)</f>
        <v>0</v>
      </c>
      <c r="K114" s="9">
        <f>ROUND($F114*H114, 2)</f>
        <v>0</v>
      </c>
      <c r="L114" s="87">
        <f>J114+K114</f>
        <v>0</v>
      </c>
      <c r="N114" s="37"/>
    </row>
    <row r="115" spans="1:14" ht="31.5" x14ac:dyDescent="0.25">
      <c r="A115" s="113" t="s">
        <v>228</v>
      </c>
      <c r="B115" s="19" t="s">
        <v>229</v>
      </c>
      <c r="C115" s="18"/>
      <c r="D115" s="38" t="s">
        <v>30</v>
      </c>
      <c r="E115" s="8">
        <v>1</v>
      </c>
      <c r="F115" s="115">
        <v>2</v>
      </c>
      <c r="G115" s="88"/>
      <c r="H115" s="9"/>
      <c r="I115" s="9"/>
      <c r="J115" s="9">
        <f>ROUND($F115*G115, 2)</f>
        <v>0</v>
      </c>
      <c r="K115" s="9"/>
      <c r="L115" s="87"/>
      <c r="M115" s="34"/>
      <c r="N115" s="37"/>
    </row>
    <row r="116" spans="1:14" ht="31.5" x14ac:dyDescent="0.25">
      <c r="A116" s="113" t="s">
        <v>230</v>
      </c>
      <c r="B116" s="18" t="s">
        <v>231</v>
      </c>
      <c r="C116" s="18"/>
      <c r="D116" s="38" t="s">
        <v>151</v>
      </c>
      <c r="E116" s="8">
        <v>1</v>
      </c>
      <c r="F116" s="114">
        <v>1</v>
      </c>
      <c r="G116" s="86"/>
      <c r="H116" s="35"/>
      <c r="I116" s="9">
        <f>G116+H116</f>
        <v>0</v>
      </c>
      <c r="J116" s="9"/>
      <c r="K116" s="9">
        <f>ROUND($F116*H116, 2)</f>
        <v>0</v>
      </c>
      <c r="L116" s="87">
        <f t="shared" ref="L116:L121" si="0">J116+K116</f>
        <v>0</v>
      </c>
      <c r="M116" s="36"/>
      <c r="N116" s="37"/>
    </row>
    <row r="117" spans="1:14" x14ac:dyDescent="0.25">
      <c r="A117" s="113" t="s">
        <v>232</v>
      </c>
      <c r="B117" s="18" t="s">
        <v>147</v>
      </c>
      <c r="C117" s="18"/>
      <c r="D117" s="38" t="s">
        <v>148</v>
      </c>
      <c r="E117" s="8">
        <v>1</v>
      </c>
      <c r="F117" s="114">
        <v>4600</v>
      </c>
      <c r="G117" s="86"/>
      <c r="H117" s="35"/>
      <c r="I117" s="9">
        <f>G117+H117</f>
        <v>0</v>
      </c>
      <c r="J117" s="9"/>
      <c r="K117" s="9">
        <f>ROUND($F117*H117, 2)</f>
        <v>0</v>
      </c>
      <c r="L117" s="87">
        <f t="shared" si="0"/>
        <v>0</v>
      </c>
      <c r="N117" s="37"/>
    </row>
    <row r="118" spans="1:14" x14ac:dyDescent="0.25">
      <c r="A118" s="113" t="s">
        <v>233</v>
      </c>
      <c r="B118" s="18" t="s">
        <v>234</v>
      </c>
      <c r="C118" s="18"/>
      <c r="D118" s="38" t="s">
        <v>30</v>
      </c>
      <c r="E118" s="8">
        <v>1</v>
      </c>
      <c r="F118" s="114">
        <v>2</v>
      </c>
      <c r="G118" s="86"/>
      <c r="H118" s="35"/>
      <c r="I118" s="9">
        <f>G118+H118</f>
        <v>0</v>
      </c>
      <c r="J118" s="9"/>
      <c r="K118" s="9">
        <f>ROUND($F118*H118, 2)</f>
        <v>0</v>
      </c>
      <c r="L118" s="87">
        <f t="shared" si="0"/>
        <v>0</v>
      </c>
      <c r="N118" s="37"/>
    </row>
    <row r="119" spans="1:14" x14ac:dyDescent="0.25">
      <c r="A119" s="113" t="s">
        <v>235</v>
      </c>
      <c r="B119" s="18" t="s">
        <v>236</v>
      </c>
      <c r="C119" s="18"/>
      <c r="D119" s="38" t="s">
        <v>237</v>
      </c>
      <c r="E119" s="8">
        <v>1</v>
      </c>
      <c r="F119" s="114">
        <v>18</v>
      </c>
      <c r="G119" s="86"/>
      <c r="H119" s="35"/>
      <c r="I119" s="9">
        <f>G119+H119</f>
        <v>0</v>
      </c>
      <c r="J119" s="9"/>
      <c r="K119" s="9">
        <f>ROUND($F119*H119, 2)</f>
        <v>0</v>
      </c>
      <c r="L119" s="87">
        <f t="shared" si="0"/>
        <v>0</v>
      </c>
      <c r="N119" s="37"/>
    </row>
    <row r="120" spans="1:14" x14ac:dyDescent="0.25">
      <c r="A120" s="107" t="s">
        <v>238</v>
      </c>
      <c r="B120" s="39"/>
      <c r="C120" s="14"/>
      <c r="D120" s="15"/>
      <c r="E120" s="16"/>
      <c r="F120" s="108"/>
      <c r="G120" s="80"/>
      <c r="H120" s="10"/>
      <c r="I120" s="10"/>
      <c r="J120" s="10">
        <f>J121</f>
        <v>0</v>
      </c>
      <c r="K120" s="10">
        <f>K121</f>
        <v>0</v>
      </c>
      <c r="L120" s="81">
        <f t="shared" si="0"/>
        <v>0</v>
      </c>
      <c r="N120" s="37"/>
    </row>
    <row r="121" spans="1:14" x14ac:dyDescent="0.25">
      <c r="A121" s="109" t="s">
        <v>239</v>
      </c>
      <c r="B121" s="51" t="s">
        <v>240</v>
      </c>
      <c r="C121" s="52"/>
      <c r="D121" s="53"/>
      <c r="E121" s="54"/>
      <c r="F121" s="110"/>
      <c r="G121" s="82"/>
      <c r="H121" s="55"/>
      <c r="I121" s="55"/>
      <c r="J121" s="55">
        <f>J122+J132</f>
        <v>0</v>
      </c>
      <c r="K121" s="55">
        <f>K122+K132</f>
        <v>0</v>
      </c>
      <c r="L121" s="83">
        <f t="shared" si="0"/>
        <v>0</v>
      </c>
      <c r="N121" s="37"/>
    </row>
    <row r="122" spans="1:14" x14ac:dyDescent="0.25">
      <c r="A122" s="111" t="s">
        <v>241</v>
      </c>
      <c r="B122" s="56" t="s">
        <v>242</v>
      </c>
      <c r="C122" s="57"/>
      <c r="D122" s="58"/>
      <c r="E122" s="59"/>
      <c r="F122" s="112"/>
      <c r="G122" s="84"/>
      <c r="H122" s="60"/>
      <c r="I122" s="60"/>
      <c r="J122" s="60">
        <f>SUM(J123,J124,J125,J126,J127,J128,J129,J130,J131)</f>
        <v>0</v>
      </c>
      <c r="K122" s="60">
        <f>SUM(K123,K124,K125,K126,K127,K128,K129,K130,K131)</f>
        <v>0</v>
      </c>
      <c r="L122" s="85">
        <f>SUM(L123,L124,L125,L126,L127,L128,L129,L130,L131)</f>
        <v>0</v>
      </c>
      <c r="N122" s="37"/>
    </row>
    <row r="123" spans="1:14" x14ac:dyDescent="0.25">
      <c r="A123" s="113" t="s">
        <v>243</v>
      </c>
      <c r="B123" s="18" t="s">
        <v>244</v>
      </c>
      <c r="C123" s="18"/>
      <c r="D123" s="38" t="s">
        <v>245</v>
      </c>
      <c r="E123" s="8">
        <v>1</v>
      </c>
      <c r="F123" s="114">
        <v>10</v>
      </c>
      <c r="G123" s="86"/>
      <c r="H123" s="35"/>
      <c r="I123" s="9">
        <f t="shared" ref="I123:I131" si="1">G123+H123</f>
        <v>0</v>
      </c>
      <c r="J123" s="9"/>
      <c r="K123" s="9">
        <f>ROUND($F123*H123, 2)</f>
        <v>0</v>
      </c>
      <c r="L123" s="87">
        <f t="shared" ref="L123:L131" si="2">J123+K123</f>
        <v>0</v>
      </c>
      <c r="N123" s="37"/>
    </row>
    <row r="124" spans="1:14" ht="31.5" x14ac:dyDescent="0.25">
      <c r="A124" s="113" t="s">
        <v>246</v>
      </c>
      <c r="B124" s="18" t="s">
        <v>247</v>
      </c>
      <c r="C124" s="18"/>
      <c r="D124" s="38" t="s">
        <v>245</v>
      </c>
      <c r="E124" s="8">
        <v>1</v>
      </c>
      <c r="F124" s="114">
        <v>4</v>
      </c>
      <c r="G124" s="86"/>
      <c r="H124" s="35"/>
      <c r="I124" s="9">
        <f t="shared" si="1"/>
        <v>0</v>
      </c>
      <c r="J124" s="9"/>
      <c r="K124" s="9">
        <f>ROUND($F124*H124, 2)</f>
        <v>0</v>
      </c>
      <c r="L124" s="87">
        <f t="shared" si="2"/>
        <v>0</v>
      </c>
      <c r="N124" s="37"/>
    </row>
    <row r="125" spans="1:14" ht="31.5" x14ac:dyDescent="0.25">
      <c r="A125" s="113" t="s">
        <v>248</v>
      </c>
      <c r="B125" s="18" t="s">
        <v>249</v>
      </c>
      <c r="C125" s="18"/>
      <c r="D125" s="38" t="s">
        <v>245</v>
      </c>
      <c r="E125" s="8">
        <v>1</v>
      </c>
      <c r="F125" s="114">
        <v>6</v>
      </c>
      <c r="G125" s="86"/>
      <c r="H125" s="35"/>
      <c r="I125" s="9">
        <f t="shared" si="1"/>
        <v>0</v>
      </c>
      <c r="J125" s="9"/>
      <c r="K125" s="9">
        <f>ROUND($F125*H125, 2)</f>
        <v>0</v>
      </c>
      <c r="L125" s="87">
        <f t="shared" si="2"/>
        <v>0</v>
      </c>
      <c r="N125" s="37"/>
    </row>
    <row r="126" spans="1:14" ht="47.25" x14ac:dyDescent="0.25">
      <c r="A126" s="113" t="s">
        <v>250</v>
      </c>
      <c r="B126" s="18" t="s">
        <v>251</v>
      </c>
      <c r="C126" s="18"/>
      <c r="D126" s="38" t="s">
        <v>245</v>
      </c>
      <c r="E126" s="8">
        <v>1</v>
      </c>
      <c r="F126" s="114">
        <v>10</v>
      </c>
      <c r="G126" s="86"/>
      <c r="H126" s="35"/>
      <c r="I126" s="9">
        <f t="shared" si="1"/>
        <v>0</v>
      </c>
      <c r="J126" s="9"/>
      <c r="K126" s="9">
        <f>ROUND($F126*H126, 2)</f>
        <v>0</v>
      </c>
      <c r="L126" s="87">
        <f t="shared" si="2"/>
        <v>0</v>
      </c>
      <c r="N126" s="37"/>
    </row>
    <row r="127" spans="1:14" ht="31.5" x14ac:dyDescent="0.25">
      <c r="A127" s="113" t="s">
        <v>252</v>
      </c>
      <c r="B127" s="18" t="s">
        <v>253</v>
      </c>
      <c r="C127" s="18"/>
      <c r="D127" s="38" t="s">
        <v>245</v>
      </c>
      <c r="E127" s="8">
        <v>1</v>
      </c>
      <c r="F127" s="114">
        <v>10</v>
      </c>
      <c r="G127" s="86"/>
      <c r="H127" s="35"/>
      <c r="I127" s="9">
        <f t="shared" si="1"/>
        <v>0</v>
      </c>
      <c r="J127" s="9"/>
      <c r="K127" s="9">
        <f>ROUND($F127*H127, 2)</f>
        <v>0</v>
      </c>
      <c r="L127" s="87">
        <f t="shared" si="2"/>
        <v>0</v>
      </c>
      <c r="N127" s="37"/>
    </row>
    <row r="128" spans="1:14" ht="47.25" x14ac:dyDescent="0.25">
      <c r="A128" s="113" t="s">
        <v>254</v>
      </c>
      <c r="B128" s="18" t="s">
        <v>255</v>
      </c>
      <c r="C128" s="18"/>
      <c r="D128" s="38" t="s">
        <v>245</v>
      </c>
      <c r="E128" s="8">
        <v>1</v>
      </c>
      <c r="F128" s="114">
        <v>10</v>
      </c>
      <c r="G128" s="86"/>
      <c r="H128" s="35"/>
      <c r="I128" s="9">
        <f t="shared" si="1"/>
        <v>0</v>
      </c>
      <c r="J128" s="9"/>
      <c r="K128" s="9">
        <f>ROUND($F128*H128, 2)</f>
        <v>0</v>
      </c>
      <c r="L128" s="87">
        <f t="shared" si="2"/>
        <v>0</v>
      </c>
      <c r="N128" s="37"/>
    </row>
    <row r="129" spans="1:14" ht="31.5" x14ac:dyDescent="0.25">
      <c r="A129" s="113" t="s">
        <v>256</v>
      </c>
      <c r="B129" s="18" t="s">
        <v>257</v>
      </c>
      <c r="C129" s="18"/>
      <c r="D129" s="38" t="s">
        <v>245</v>
      </c>
      <c r="E129" s="8">
        <v>1</v>
      </c>
      <c r="F129" s="114">
        <v>10</v>
      </c>
      <c r="G129" s="86"/>
      <c r="H129" s="35"/>
      <c r="I129" s="9">
        <f t="shared" si="1"/>
        <v>0</v>
      </c>
      <c r="J129" s="9"/>
      <c r="K129" s="9">
        <f>ROUND($F129*H129, 2)</f>
        <v>0</v>
      </c>
      <c r="L129" s="87">
        <f t="shared" si="2"/>
        <v>0</v>
      </c>
      <c r="N129" s="37"/>
    </row>
    <row r="130" spans="1:14" ht="31.5" x14ac:dyDescent="0.25">
      <c r="A130" s="113" t="s">
        <v>258</v>
      </c>
      <c r="B130" s="18" t="s">
        <v>259</v>
      </c>
      <c r="C130" s="18" t="s">
        <v>260</v>
      </c>
      <c r="D130" s="38" t="s">
        <v>18</v>
      </c>
      <c r="E130" s="8">
        <v>1</v>
      </c>
      <c r="F130" s="114">
        <v>1</v>
      </c>
      <c r="G130" s="86"/>
      <c r="H130" s="35"/>
      <c r="I130" s="9">
        <f t="shared" si="1"/>
        <v>0</v>
      </c>
      <c r="J130" s="9"/>
      <c r="K130" s="9">
        <f>ROUND($F130*H130, 2)</f>
        <v>0</v>
      </c>
      <c r="L130" s="87">
        <f t="shared" si="2"/>
        <v>0</v>
      </c>
      <c r="N130" s="37"/>
    </row>
    <row r="131" spans="1:14" x14ac:dyDescent="0.25">
      <c r="A131" s="113" t="s">
        <v>261</v>
      </c>
      <c r="B131" s="18" t="s">
        <v>262</v>
      </c>
      <c r="C131" s="18" t="s">
        <v>263</v>
      </c>
      <c r="D131" s="38" t="s">
        <v>245</v>
      </c>
      <c r="E131" s="8">
        <v>1</v>
      </c>
      <c r="F131" s="114">
        <v>10</v>
      </c>
      <c r="G131" s="86"/>
      <c r="H131" s="35"/>
      <c r="I131" s="9">
        <f t="shared" si="1"/>
        <v>0</v>
      </c>
      <c r="J131" s="9"/>
      <c r="K131" s="9">
        <f>ROUND($F131*H131, 2)</f>
        <v>0</v>
      </c>
      <c r="L131" s="87">
        <f t="shared" si="2"/>
        <v>0</v>
      </c>
      <c r="N131" s="37"/>
    </row>
    <row r="132" spans="1:14" x14ac:dyDescent="0.25">
      <c r="A132" s="111" t="s">
        <v>264</v>
      </c>
      <c r="B132" s="56" t="s">
        <v>265</v>
      </c>
      <c r="C132" s="57"/>
      <c r="D132" s="58"/>
      <c r="E132" s="59"/>
      <c r="F132" s="112"/>
      <c r="G132" s="84"/>
      <c r="H132" s="60"/>
      <c r="I132" s="60"/>
      <c r="J132" s="60">
        <f>SUM(J133,J134)</f>
        <v>0</v>
      </c>
      <c r="K132" s="60">
        <f>SUM(K133,K134)</f>
        <v>0</v>
      </c>
      <c r="L132" s="85">
        <f>SUM(L133,L134)</f>
        <v>0</v>
      </c>
      <c r="N132" s="37"/>
    </row>
    <row r="133" spans="1:14" ht="31.5" x14ac:dyDescent="0.25">
      <c r="A133" s="113" t="s">
        <v>266</v>
      </c>
      <c r="B133" s="18" t="s">
        <v>267</v>
      </c>
      <c r="C133" s="18"/>
      <c r="D133" s="38" t="s">
        <v>18</v>
      </c>
      <c r="E133" s="8">
        <v>1</v>
      </c>
      <c r="F133" s="114">
        <v>1</v>
      </c>
      <c r="G133" s="86"/>
      <c r="H133" s="35"/>
      <c r="I133" s="9">
        <f>G133+H133</f>
        <v>0</v>
      </c>
      <c r="J133" s="9"/>
      <c r="K133" s="9">
        <f>ROUND($F133*H133, 2)</f>
        <v>0</v>
      </c>
      <c r="L133" s="87">
        <f>J133+K133</f>
        <v>0</v>
      </c>
      <c r="N133" s="37"/>
    </row>
    <row r="134" spans="1:14" ht="31.5" x14ac:dyDescent="0.25">
      <c r="A134" s="113" t="s">
        <v>268</v>
      </c>
      <c r="B134" s="18" t="s">
        <v>267</v>
      </c>
      <c r="C134" s="18" t="s">
        <v>269</v>
      </c>
      <c r="D134" s="38" t="s">
        <v>18</v>
      </c>
      <c r="E134" s="8">
        <v>1</v>
      </c>
      <c r="F134" s="114">
        <v>1</v>
      </c>
      <c r="G134" s="86"/>
      <c r="H134" s="35"/>
      <c r="I134" s="9">
        <f>G134+H134</f>
        <v>0</v>
      </c>
      <c r="J134" s="9"/>
      <c r="K134" s="9">
        <f>ROUND($F134*H134, 2)</f>
        <v>0</v>
      </c>
      <c r="L134" s="87">
        <f>J134+K134</f>
        <v>0</v>
      </c>
      <c r="N134" s="37"/>
    </row>
    <row r="135" spans="1:14" ht="18.75" x14ac:dyDescent="0.25">
      <c r="A135" s="116"/>
      <c r="B135" s="7" t="s">
        <v>270</v>
      </c>
      <c r="C135" s="6"/>
      <c r="D135" s="11"/>
      <c r="E135" s="12"/>
      <c r="F135" s="117"/>
      <c r="G135" s="89"/>
      <c r="H135" s="13"/>
      <c r="I135" s="13"/>
      <c r="J135" s="13">
        <f>SUM(J11,J120)</f>
        <v>0</v>
      </c>
      <c r="K135" s="13">
        <f>SUM(K11,K120)</f>
        <v>0</v>
      </c>
      <c r="L135" s="90">
        <f>J135+K135</f>
        <v>0</v>
      </c>
      <c r="M135" s="37"/>
      <c r="N135" s="37"/>
    </row>
    <row r="136" spans="1:14" x14ac:dyDescent="0.25">
      <c r="A136" s="118">
        <v>1</v>
      </c>
      <c r="B136" s="63" t="s">
        <v>298</v>
      </c>
      <c r="C136" s="64"/>
      <c r="D136" s="63" t="s">
        <v>271</v>
      </c>
      <c r="E136" s="64"/>
      <c r="F136" s="119"/>
      <c r="G136" s="91"/>
      <c r="H136" s="67"/>
      <c r="I136" s="67"/>
      <c r="J136" s="67"/>
      <c r="K136" s="67"/>
      <c r="L136" s="92"/>
    </row>
    <row r="137" spans="1:14" x14ac:dyDescent="0.25">
      <c r="A137" s="118">
        <v>2</v>
      </c>
      <c r="B137" s="65" t="s">
        <v>299</v>
      </c>
      <c r="C137" s="66"/>
      <c r="D137" s="46" t="s">
        <v>278</v>
      </c>
      <c r="E137" s="47"/>
      <c r="F137" s="119"/>
      <c r="G137" s="93"/>
      <c r="H137" s="68"/>
      <c r="I137" s="68"/>
      <c r="J137" s="68"/>
      <c r="K137" s="68"/>
      <c r="L137" s="94"/>
    </row>
    <row r="138" spans="1:14" ht="15.75" customHeight="1" x14ac:dyDescent="0.25">
      <c r="A138" s="118">
        <v>3</v>
      </c>
      <c r="B138" s="65" t="s">
        <v>300</v>
      </c>
      <c r="C138" s="66"/>
      <c r="D138" s="46" t="s">
        <v>301</v>
      </c>
      <c r="E138" s="47"/>
      <c r="F138" s="119"/>
      <c r="G138" s="93"/>
      <c r="H138" s="68"/>
      <c r="I138" s="68"/>
      <c r="J138" s="68"/>
      <c r="K138" s="68"/>
      <c r="L138" s="94"/>
    </row>
    <row r="139" spans="1:14" x14ac:dyDescent="0.25">
      <c r="A139" s="118">
        <v>4</v>
      </c>
      <c r="B139" s="65" t="s">
        <v>272</v>
      </c>
      <c r="C139" s="66"/>
      <c r="D139" s="46" t="s">
        <v>273</v>
      </c>
      <c r="E139" s="47"/>
      <c r="F139" s="119"/>
      <c r="G139" s="93"/>
      <c r="H139" s="68"/>
      <c r="I139" s="68"/>
      <c r="J139" s="68"/>
      <c r="K139" s="68"/>
      <c r="L139" s="94"/>
    </row>
    <row r="140" spans="1:14" x14ac:dyDescent="0.25">
      <c r="A140" s="118">
        <v>5</v>
      </c>
      <c r="B140" s="65" t="s">
        <v>302</v>
      </c>
      <c r="C140" s="66"/>
      <c r="D140" s="46" t="s">
        <v>278</v>
      </c>
      <c r="E140" s="47"/>
      <c r="F140" s="119"/>
      <c r="G140" s="93"/>
      <c r="H140" s="68"/>
      <c r="I140" s="68"/>
      <c r="J140" s="68"/>
      <c r="K140" s="68"/>
      <c r="L140" s="94"/>
    </row>
    <row r="141" spans="1:14" ht="15.75" customHeight="1" x14ac:dyDescent="0.25">
      <c r="A141" s="118">
        <v>6</v>
      </c>
      <c r="B141" s="65" t="s">
        <v>274</v>
      </c>
      <c r="C141" s="66"/>
      <c r="D141" s="46" t="s">
        <v>278</v>
      </c>
      <c r="E141" s="47"/>
      <c r="F141" s="119"/>
      <c r="G141" s="93"/>
      <c r="H141" s="68"/>
      <c r="I141" s="68"/>
      <c r="J141" s="68"/>
      <c r="K141" s="68"/>
      <c r="L141" s="94"/>
    </row>
    <row r="142" spans="1:14" x14ac:dyDescent="0.25">
      <c r="A142" s="118">
        <v>7</v>
      </c>
      <c r="B142" s="48" t="s">
        <v>275</v>
      </c>
      <c r="C142" s="49"/>
      <c r="D142" s="46" t="s">
        <v>276</v>
      </c>
      <c r="E142" s="47"/>
      <c r="F142" s="119"/>
      <c r="G142" s="93"/>
      <c r="H142" s="68"/>
      <c r="I142" s="68"/>
      <c r="J142" s="68"/>
      <c r="K142" s="68"/>
      <c r="L142" s="94"/>
    </row>
    <row r="143" spans="1:14" x14ac:dyDescent="0.25">
      <c r="A143" s="118">
        <v>8</v>
      </c>
      <c r="B143" s="48" t="s">
        <v>277</v>
      </c>
      <c r="C143" s="49"/>
      <c r="D143" s="46" t="s">
        <v>278</v>
      </c>
      <c r="E143" s="47"/>
      <c r="F143" s="119"/>
      <c r="G143" s="93"/>
      <c r="H143" s="68"/>
      <c r="I143" s="68"/>
      <c r="J143" s="68"/>
      <c r="K143" s="68"/>
      <c r="L143" s="94"/>
    </row>
    <row r="144" spans="1:14" x14ac:dyDescent="0.25">
      <c r="A144" s="118">
        <v>9</v>
      </c>
      <c r="B144" s="61" t="s">
        <v>367</v>
      </c>
      <c r="C144" s="62"/>
      <c r="D144" s="46" t="s">
        <v>279</v>
      </c>
      <c r="E144" s="47"/>
      <c r="F144" s="120"/>
      <c r="G144" s="95"/>
      <c r="H144" s="69"/>
      <c r="I144" s="69"/>
      <c r="J144" s="69"/>
      <c r="K144" s="69"/>
      <c r="L144" s="96"/>
    </row>
    <row r="145" spans="1:12" x14ac:dyDescent="0.25">
      <c r="A145" s="118">
        <v>10</v>
      </c>
      <c r="B145" s="48" t="s">
        <v>280</v>
      </c>
      <c r="C145" s="49"/>
      <c r="D145" s="46" t="s">
        <v>281</v>
      </c>
      <c r="E145" s="47"/>
      <c r="F145" s="119"/>
      <c r="G145" s="93"/>
      <c r="H145" s="68"/>
      <c r="I145" s="68"/>
      <c r="J145" s="68"/>
      <c r="K145" s="68"/>
      <c r="L145" s="94"/>
    </row>
    <row r="146" spans="1:12" x14ac:dyDescent="0.25">
      <c r="A146" s="118">
        <v>11</v>
      </c>
      <c r="B146" s="48" t="s">
        <v>282</v>
      </c>
      <c r="C146" s="49"/>
      <c r="D146" s="46" t="s">
        <v>283</v>
      </c>
      <c r="E146" s="47"/>
      <c r="F146" s="119"/>
      <c r="G146" s="93"/>
      <c r="H146" s="68"/>
      <c r="I146" s="68"/>
      <c r="J146" s="68"/>
      <c r="K146" s="68"/>
      <c r="L146" s="94"/>
    </row>
    <row r="147" spans="1:12" x14ac:dyDescent="0.25">
      <c r="A147" s="118">
        <v>12</v>
      </c>
      <c r="B147" s="48" t="s">
        <v>284</v>
      </c>
      <c r="C147" s="49"/>
      <c r="D147" s="46" t="s">
        <v>285</v>
      </c>
      <c r="E147" s="47"/>
      <c r="F147" s="119"/>
      <c r="G147" s="93"/>
      <c r="H147" s="68"/>
      <c r="I147" s="68"/>
      <c r="J147" s="68"/>
      <c r="K147" s="68"/>
      <c r="L147" s="94"/>
    </row>
    <row r="148" spans="1:12" x14ac:dyDescent="0.25">
      <c r="A148" s="118">
        <v>13</v>
      </c>
      <c r="B148" s="48" t="s">
        <v>286</v>
      </c>
      <c r="C148" s="49"/>
      <c r="D148" s="46" t="s">
        <v>287</v>
      </c>
      <c r="E148" s="47"/>
      <c r="F148" s="119"/>
      <c r="G148" s="93"/>
      <c r="H148" s="68"/>
      <c r="I148" s="68"/>
      <c r="J148" s="68"/>
      <c r="K148" s="68"/>
      <c r="L148" s="94"/>
    </row>
    <row r="149" spans="1:12" x14ac:dyDescent="0.25">
      <c r="A149" s="118">
        <v>14</v>
      </c>
      <c r="B149" s="48" t="s">
        <v>368</v>
      </c>
      <c r="C149" s="49"/>
      <c r="D149" s="46" t="s">
        <v>303</v>
      </c>
      <c r="E149" s="47"/>
      <c r="F149" s="119"/>
      <c r="G149" s="93"/>
      <c r="H149" s="68"/>
      <c r="I149" s="68"/>
      <c r="J149" s="68"/>
      <c r="K149" s="68"/>
      <c r="L149" s="94"/>
    </row>
    <row r="150" spans="1:12" x14ac:dyDescent="0.25">
      <c r="A150" s="118">
        <v>15</v>
      </c>
      <c r="B150" s="48" t="s">
        <v>288</v>
      </c>
      <c r="C150" s="49"/>
      <c r="D150" s="46" t="s">
        <v>289</v>
      </c>
      <c r="E150" s="47"/>
      <c r="F150" s="119"/>
      <c r="G150" s="93"/>
      <c r="H150" s="68"/>
      <c r="I150" s="68"/>
      <c r="J150" s="68"/>
      <c r="K150" s="68"/>
      <c r="L150" s="94"/>
    </row>
    <row r="151" spans="1:12" x14ac:dyDescent="0.25">
      <c r="A151" s="118">
        <v>16</v>
      </c>
      <c r="B151" s="48" t="s">
        <v>304</v>
      </c>
      <c r="C151" s="49"/>
      <c r="D151" s="46"/>
      <c r="E151" s="47"/>
      <c r="F151" s="119"/>
      <c r="G151" s="93"/>
      <c r="H151" s="68"/>
      <c r="I151" s="68"/>
      <c r="J151" s="68"/>
      <c r="K151" s="68"/>
      <c r="L151" s="94"/>
    </row>
    <row r="152" spans="1:12" x14ac:dyDescent="0.25">
      <c r="A152" s="118">
        <v>17</v>
      </c>
      <c r="B152" s="48" t="s">
        <v>305</v>
      </c>
      <c r="C152" s="49"/>
      <c r="D152" s="46"/>
      <c r="E152" s="47"/>
      <c r="F152" s="119"/>
      <c r="G152" s="93"/>
      <c r="H152" s="68"/>
      <c r="I152" s="68"/>
      <c r="J152" s="68"/>
      <c r="K152" s="68"/>
      <c r="L152" s="94"/>
    </row>
    <row r="153" spans="1:12" x14ac:dyDescent="0.25">
      <c r="A153" s="118">
        <v>18</v>
      </c>
      <c r="B153" s="48" t="s">
        <v>290</v>
      </c>
      <c r="C153" s="49"/>
      <c r="D153" s="50"/>
      <c r="E153" s="47"/>
      <c r="F153" s="119"/>
      <c r="G153" s="93"/>
      <c r="H153" s="68"/>
      <c r="I153" s="68"/>
      <c r="J153" s="68"/>
      <c r="K153" s="68"/>
      <c r="L153" s="94"/>
    </row>
    <row r="154" spans="1:12" x14ac:dyDescent="0.25">
      <c r="A154" s="118">
        <v>19</v>
      </c>
      <c r="B154" s="48" t="s">
        <v>306</v>
      </c>
      <c r="C154" s="49"/>
      <c r="D154" s="46" t="s">
        <v>278</v>
      </c>
      <c r="E154" s="46"/>
      <c r="F154" s="119"/>
      <c r="G154" s="93"/>
      <c r="H154" s="68"/>
      <c r="I154" s="68"/>
      <c r="J154" s="68"/>
      <c r="K154" s="68"/>
      <c r="L154" s="94"/>
    </row>
    <row r="155" spans="1:12" x14ac:dyDescent="0.25">
      <c r="A155" s="118">
        <v>20</v>
      </c>
      <c r="B155" s="48" t="s">
        <v>307</v>
      </c>
      <c r="C155" s="49"/>
      <c r="D155" s="46" t="s">
        <v>278</v>
      </c>
      <c r="E155" s="46"/>
      <c r="F155" s="119"/>
      <c r="G155" s="93"/>
      <c r="H155" s="68"/>
      <c r="I155" s="68"/>
      <c r="J155" s="68"/>
      <c r="K155" s="68"/>
      <c r="L155" s="94"/>
    </row>
    <row r="156" spans="1:12" ht="16.5" thickBot="1" x14ac:dyDescent="0.3">
      <c r="A156" s="121">
        <v>21</v>
      </c>
      <c r="B156" s="122" t="s">
        <v>363</v>
      </c>
      <c r="C156" s="123"/>
      <c r="D156" s="124" t="s">
        <v>364</v>
      </c>
      <c r="E156" s="124"/>
      <c r="F156" s="125"/>
      <c r="G156" s="97"/>
      <c r="H156" s="98"/>
      <c r="I156" s="98"/>
      <c r="J156" s="98"/>
      <c r="K156" s="98"/>
      <c r="L156" s="99"/>
    </row>
    <row r="158" spans="1:12" x14ac:dyDescent="0.25">
      <c r="B158" s="21" t="s">
        <v>2</v>
      </c>
    </row>
    <row r="159" spans="1:12" x14ac:dyDescent="0.25">
      <c r="A159" s="22" t="s">
        <v>308</v>
      </c>
      <c r="B159" s="23" t="s">
        <v>309</v>
      </c>
    </row>
    <row r="160" spans="1:12" x14ac:dyDescent="0.25">
      <c r="A160" s="22"/>
      <c r="B160" s="17" t="s">
        <v>310</v>
      </c>
    </row>
    <row r="161" spans="1:2" x14ac:dyDescent="0.25">
      <c r="A161" s="22"/>
      <c r="B161" s="17" t="s">
        <v>311</v>
      </c>
    </row>
    <row r="162" spans="1:2" x14ac:dyDescent="0.25">
      <c r="A162" s="22"/>
      <c r="B162" s="17" t="s">
        <v>312</v>
      </c>
    </row>
    <row r="163" spans="1:2" x14ac:dyDescent="0.25">
      <c r="A163" s="22"/>
      <c r="B163" s="17" t="s">
        <v>313</v>
      </c>
    </row>
    <row r="164" spans="1:2" x14ac:dyDescent="0.25">
      <c r="A164" s="22"/>
      <c r="B164" s="17" t="s">
        <v>314</v>
      </c>
    </row>
    <row r="165" spans="1:2" x14ac:dyDescent="0.25">
      <c r="A165" s="22"/>
      <c r="B165" s="17" t="s">
        <v>315</v>
      </c>
    </row>
    <row r="166" spans="1:2" x14ac:dyDescent="0.25">
      <c r="A166" s="22" t="s">
        <v>316</v>
      </c>
      <c r="B166" s="23" t="s">
        <v>317</v>
      </c>
    </row>
    <row r="167" spans="1:2" x14ac:dyDescent="0.25">
      <c r="A167" s="22" t="s">
        <v>318</v>
      </c>
      <c r="B167" s="23" t="s">
        <v>319</v>
      </c>
    </row>
    <row r="168" spans="1:2" x14ac:dyDescent="0.25">
      <c r="A168" s="22" t="s">
        <v>320</v>
      </c>
      <c r="B168" s="23" t="s">
        <v>321</v>
      </c>
    </row>
    <row r="169" spans="1:2" x14ac:dyDescent="0.25">
      <c r="A169" s="22" t="s">
        <v>322</v>
      </c>
      <c r="B169" s="23" t="s">
        <v>323</v>
      </c>
    </row>
    <row r="170" spans="1:2" x14ac:dyDescent="0.25">
      <c r="A170" s="22" t="s">
        <v>324</v>
      </c>
      <c r="B170" s="23" t="s">
        <v>325</v>
      </c>
    </row>
    <row r="171" spans="1:2" x14ac:dyDescent="0.25">
      <c r="A171" s="22" t="s">
        <v>326</v>
      </c>
      <c r="B171" s="23" t="s">
        <v>327</v>
      </c>
    </row>
    <row r="172" spans="1:2" x14ac:dyDescent="0.25">
      <c r="A172" s="24" t="s">
        <v>328</v>
      </c>
      <c r="B172" s="25" t="s">
        <v>329</v>
      </c>
    </row>
    <row r="173" spans="1:2" x14ac:dyDescent="0.25">
      <c r="A173" s="26" t="s">
        <v>330</v>
      </c>
      <c r="B173" s="27" t="s">
        <v>331</v>
      </c>
    </row>
    <row r="174" spans="1:2" x14ac:dyDescent="0.25">
      <c r="A174" s="26" t="s">
        <v>332</v>
      </c>
      <c r="B174" s="27" t="s">
        <v>333</v>
      </c>
    </row>
    <row r="175" spans="1:2" x14ac:dyDescent="0.25">
      <c r="A175" s="26" t="s">
        <v>334</v>
      </c>
      <c r="B175" s="27" t="s">
        <v>335</v>
      </c>
    </row>
    <row r="176" spans="1:2" x14ac:dyDescent="0.25">
      <c r="A176" s="26" t="s">
        <v>336</v>
      </c>
      <c r="B176" s="27" t="s">
        <v>337</v>
      </c>
    </row>
    <row r="177" spans="1:2" x14ac:dyDescent="0.25">
      <c r="A177" s="26" t="s">
        <v>338</v>
      </c>
      <c r="B177" s="27" t="s">
        <v>339</v>
      </c>
    </row>
    <row r="178" spans="1:2" x14ac:dyDescent="0.25">
      <c r="A178" s="26" t="s">
        <v>340</v>
      </c>
      <c r="B178" s="27" t="s">
        <v>341</v>
      </c>
    </row>
    <row r="179" spans="1:2" x14ac:dyDescent="0.25">
      <c r="A179" s="26" t="s">
        <v>342</v>
      </c>
      <c r="B179" s="27" t="s">
        <v>343</v>
      </c>
    </row>
    <row r="180" spans="1:2" x14ac:dyDescent="0.25">
      <c r="A180" s="26" t="s">
        <v>344</v>
      </c>
      <c r="B180" s="27" t="s">
        <v>345</v>
      </c>
    </row>
    <row r="181" spans="1:2" x14ac:dyDescent="0.25">
      <c r="A181" s="26" t="s">
        <v>346</v>
      </c>
      <c r="B181" s="27" t="s">
        <v>347</v>
      </c>
    </row>
    <row r="182" spans="1:2" x14ac:dyDescent="0.25">
      <c r="A182" s="26" t="s">
        <v>348</v>
      </c>
      <c r="B182" s="27" t="s">
        <v>349</v>
      </c>
    </row>
    <row r="183" spans="1:2" x14ac:dyDescent="0.25">
      <c r="A183" s="26" t="s">
        <v>350</v>
      </c>
      <c r="B183" s="27" t="s">
        <v>351</v>
      </c>
    </row>
    <row r="184" spans="1:2" x14ac:dyDescent="0.25">
      <c r="A184" s="26" t="s">
        <v>352</v>
      </c>
      <c r="B184" s="27" t="s">
        <v>353</v>
      </c>
    </row>
    <row r="185" spans="1:2" x14ac:dyDescent="0.25">
      <c r="A185" s="22" t="s">
        <v>354</v>
      </c>
      <c r="B185" s="23" t="s">
        <v>355</v>
      </c>
    </row>
    <row r="186" spans="1:2" x14ac:dyDescent="0.25">
      <c r="A186" s="28" t="s">
        <v>356</v>
      </c>
      <c r="B186" s="23" t="s">
        <v>357</v>
      </c>
    </row>
    <row r="187" spans="1:2" x14ac:dyDescent="0.25">
      <c r="A187" s="28"/>
      <c r="B187" s="17" t="s">
        <v>358</v>
      </c>
    </row>
    <row r="188" spans="1:2" x14ac:dyDescent="0.25">
      <c r="A188" s="28"/>
      <c r="B188" s="17" t="s">
        <v>359</v>
      </c>
    </row>
    <row r="189" spans="1:2" x14ac:dyDescent="0.25">
      <c r="A189" s="28" t="s">
        <v>356</v>
      </c>
      <c r="B189" s="23" t="s">
        <v>360</v>
      </c>
    </row>
    <row r="190" spans="1:2" x14ac:dyDescent="0.25">
      <c r="A190" s="29"/>
      <c r="B190" s="17" t="s">
        <v>361</v>
      </c>
    </row>
    <row r="191" spans="1:2" x14ac:dyDescent="0.25">
      <c r="A191" s="30"/>
      <c r="B191" s="17" t="s">
        <v>362</v>
      </c>
    </row>
  </sheetData>
  <autoFilter ref="A10:N156" xr:uid="{00000000-0009-0000-0000-000000000000}"/>
  <mergeCells count="80">
    <mergeCell ref="G155:L155"/>
    <mergeCell ref="G156:L156"/>
    <mergeCell ref="D154:E154"/>
    <mergeCell ref="D155:E155"/>
    <mergeCell ref="D156:E156"/>
    <mergeCell ref="B154:C154"/>
    <mergeCell ref="B155:C155"/>
    <mergeCell ref="B156:C156"/>
    <mergeCell ref="G154:L154"/>
    <mergeCell ref="D152:E152"/>
    <mergeCell ref="D153:E153"/>
    <mergeCell ref="B152:C152"/>
    <mergeCell ref="B153:C153"/>
    <mergeCell ref="G152:L152"/>
    <mergeCell ref="G153:L153"/>
    <mergeCell ref="D150:E150"/>
    <mergeCell ref="D151:E151"/>
    <mergeCell ref="B150:C150"/>
    <mergeCell ref="B151:C151"/>
    <mergeCell ref="G150:L150"/>
    <mergeCell ref="G151:L151"/>
    <mergeCell ref="D148:E148"/>
    <mergeCell ref="D149:E149"/>
    <mergeCell ref="B148:C148"/>
    <mergeCell ref="B149:C149"/>
    <mergeCell ref="G148:L148"/>
    <mergeCell ref="G149:L149"/>
    <mergeCell ref="D146:E146"/>
    <mergeCell ref="D147:E147"/>
    <mergeCell ref="B146:C146"/>
    <mergeCell ref="B147:C147"/>
    <mergeCell ref="G146:L146"/>
    <mergeCell ref="G147:L147"/>
    <mergeCell ref="D144:E144"/>
    <mergeCell ref="D145:E145"/>
    <mergeCell ref="B144:C144"/>
    <mergeCell ref="B145:C145"/>
    <mergeCell ref="G144:L144"/>
    <mergeCell ref="G145:L145"/>
    <mergeCell ref="D142:E142"/>
    <mergeCell ref="D143:E143"/>
    <mergeCell ref="B142:C142"/>
    <mergeCell ref="B143:C143"/>
    <mergeCell ref="G142:L142"/>
    <mergeCell ref="G143:L143"/>
    <mergeCell ref="D140:E140"/>
    <mergeCell ref="D141:E141"/>
    <mergeCell ref="B140:C140"/>
    <mergeCell ref="B141:C141"/>
    <mergeCell ref="G140:L140"/>
    <mergeCell ref="G141:L141"/>
    <mergeCell ref="D138:E138"/>
    <mergeCell ref="D139:E139"/>
    <mergeCell ref="B138:C138"/>
    <mergeCell ref="B139:C139"/>
    <mergeCell ref="G138:L138"/>
    <mergeCell ref="G139:L139"/>
    <mergeCell ref="D136:E136"/>
    <mergeCell ref="D137:E137"/>
    <mergeCell ref="B136:C136"/>
    <mergeCell ref="B137:C137"/>
    <mergeCell ref="G136:L136"/>
    <mergeCell ref="G137:L137"/>
    <mergeCell ref="F7:F9"/>
    <mergeCell ref="G8:H8"/>
    <mergeCell ref="I8:I9"/>
    <mergeCell ref="J8:K8"/>
    <mergeCell ref="L8:L9"/>
    <mergeCell ref="G7:I7"/>
    <mergeCell ref="J7:L7"/>
    <mergeCell ref="A1:L1"/>
    <mergeCell ref="A2:L2"/>
    <mergeCell ref="A3:L3"/>
    <mergeCell ref="A4:L4"/>
    <mergeCell ref="A5:L5"/>
    <mergeCell ref="A7:A9"/>
    <mergeCell ref="B7:B9"/>
    <mergeCell ref="C7:C9"/>
    <mergeCell ref="D7:D9"/>
    <mergeCell ref="E7:E9"/>
  </mergeCells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ТКП</vt:lpstr>
    </vt:vector>
  </TitlesOfParts>
  <Manager/>
  <Company>Pik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sharova</dc:creator>
  <cp:keywords/>
  <dc:description/>
  <cp:lastModifiedBy>Атякшева Евгения Александровна</cp:lastModifiedBy>
  <dcterms:created xsi:type="dcterms:W3CDTF">2008-07-01T11:09:43Z</dcterms:created>
  <dcterms:modified xsi:type="dcterms:W3CDTF">2022-02-11T08:40:33Z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Pik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